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neco.sharepoint.com/sites/CompartidaTNE/Documentos compartidos/Gestión HSEQ/1. GESTION ESTRATEGICA/"/>
    </mc:Choice>
  </mc:AlternateContent>
  <xr:revisionPtr revIDLastSave="0" documentId="8_{7420AEB1-1421-4B54-A51E-B73D52C1791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19" sheetId="28" r:id="rId1"/>
  </sheets>
  <definedNames>
    <definedName name="_xlnm.Print_Area" localSheetId="0">'2019'!$B$2:$J$52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2" i="28" l="1"/>
  <c r="J12" i="28" l="1"/>
  <c r="G12" i="28"/>
  <c r="J42" i="28" l="1"/>
  <c r="I41" i="28"/>
  <c r="J41" i="28" s="1"/>
  <c r="G41" i="28"/>
  <c r="J29" i="28" l="1"/>
  <c r="G29" i="28"/>
  <c r="J33" i="28" l="1"/>
  <c r="J32" i="28"/>
  <c r="F30" i="28"/>
  <c r="J30" i="28" s="1"/>
  <c r="F31" i="28"/>
  <c r="J31" i="28" s="1"/>
  <c r="G18" i="28"/>
  <c r="G19" i="28"/>
  <c r="G20" i="28"/>
  <c r="G14" i="28"/>
  <c r="G13" i="28"/>
  <c r="G11" i="28"/>
  <c r="J14" i="28"/>
  <c r="J13" i="28"/>
  <c r="J11" i="28"/>
  <c r="J40" i="28"/>
  <c r="J44" i="28"/>
  <c r="G44" i="28"/>
  <c r="J39" i="28"/>
  <c r="J43" i="28"/>
  <c r="G43" i="28"/>
  <c r="G39" i="28"/>
  <c r="G33" i="28"/>
  <c r="J23" i="28"/>
  <c r="G23" i="28"/>
  <c r="J38" i="28"/>
  <c r="G38" i="28"/>
  <c r="J37" i="28"/>
  <c r="G37" i="28"/>
  <c r="J27" i="28"/>
  <c r="G27" i="28"/>
  <c r="J26" i="28"/>
  <c r="G26" i="28"/>
  <c r="G40" i="28"/>
  <c r="G28" i="28"/>
  <c r="G36" i="28"/>
  <c r="J36" i="28"/>
  <c r="J35" i="28"/>
  <c r="G35" i="28"/>
  <c r="J34" i="28"/>
  <c r="G34" i="28"/>
  <c r="G32" i="28"/>
  <c r="J28" i="28"/>
  <c r="J25" i="28"/>
  <c r="G25" i="28"/>
  <c r="J24" i="28"/>
  <c r="G24" i="28"/>
  <c r="J22" i="28"/>
  <c r="G22" i="28"/>
  <c r="J20" i="28"/>
  <c r="J17" i="28"/>
  <c r="G17" i="28"/>
  <c r="J16" i="28"/>
  <c r="G16" i="28"/>
  <c r="J10" i="28"/>
  <c r="G10" i="28"/>
  <c r="J46" i="28" l="1"/>
  <c r="G30" i="28"/>
  <c r="G31" i="28"/>
  <c r="G46" i="28" l="1"/>
  <c r="D48" i="28" s="1"/>
  <c r="I49" i="28"/>
</calcChain>
</file>

<file path=xl/sharedStrings.xml><?xml version="1.0" encoding="utf-8"?>
<sst xmlns="http://schemas.openxmlformats.org/spreadsheetml/2006/main" count="117" uniqueCount="89">
  <si>
    <r>
      <rPr>
        <b/>
        <sz val="15"/>
        <color rgb="FF000000"/>
        <rFont val="Arial"/>
      </rPr>
      <t xml:space="preserve">PRESUPUESTO SISTEMA HSEQ AÑO </t>
    </r>
    <r>
      <rPr>
        <b/>
        <u/>
        <sz val="15"/>
        <color rgb="FF000000"/>
        <rFont val="Arial"/>
      </rPr>
      <t>2019</t>
    </r>
  </si>
  <si>
    <t>Código: GE-FT-08</t>
  </si>
  <si>
    <t>Versión: 1</t>
  </si>
  <si>
    <t>Fecha: 25/01/2018</t>
  </si>
  <si>
    <t>Página 1 de 1</t>
  </si>
  <si>
    <t>ACTIVIDADES A REALIZAR</t>
  </si>
  <si>
    <t>RECURSOS ASIGNADOS</t>
  </si>
  <si>
    <t>PRESUPUESTO 
PROGRAMADO</t>
  </si>
  <si>
    <t>PRESUPUESTO EJECUTADO</t>
  </si>
  <si>
    <t>OBSERVACIONES</t>
  </si>
  <si>
    <t>Unds.</t>
  </si>
  <si>
    <t>Valor por Und.</t>
  </si>
  <si>
    <t>SUBTOTAL</t>
  </si>
  <si>
    <t>PROGRAMA DE  MEDICINA PREVENTIVA Y DEL TRABAJO</t>
  </si>
  <si>
    <t>Exámenes de ingreso, paraclínicos y de egreso, con base en las características de los trabajos a desarrollar y a los riesgos de exposición.</t>
  </si>
  <si>
    <t>Exámenes de  Ingreso (Psicosensométrico)</t>
  </si>
  <si>
    <t>Financieros</t>
  </si>
  <si>
    <t>Exámen Ingreso (Personal administrativo)</t>
  </si>
  <si>
    <t>Examen poligrafia</t>
  </si>
  <si>
    <t>Examen médico ocupacional Periodico</t>
  </si>
  <si>
    <t>Exámenes de egreso con base a los factores  de riesgo de exposición.</t>
  </si>
  <si>
    <t>Actividades de Promoción y Prevención en Salud</t>
  </si>
  <si>
    <t>Vacunaciones</t>
  </si>
  <si>
    <t>N/A</t>
  </si>
  <si>
    <t>Capacitaciones relativas a la medicina preventiva y a la salud.</t>
  </si>
  <si>
    <t>ARL</t>
  </si>
  <si>
    <t>Elaboración Programa Psicosocial y SVE</t>
  </si>
  <si>
    <t>Fianancieros
Técnicos
Humanos</t>
  </si>
  <si>
    <t>Ejecutado Mayo</t>
  </si>
  <si>
    <t>Intervención Riesgo Psicosocial</t>
  </si>
  <si>
    <t>ejecutado en Abril</t>
  </si>
  <si>
    <t>Actividades de salud  realizadas ( capacitaciones, exámenes...), registros de atención médica prestada.  Semana de la salud</t>
  </si>
  <si>
    <t xml:space="preserve">Financieros
Fondos Pension
ARL
</t>
  </si>
  <si>
    <r>
      <rPr>
        <sz val="8"/>
        <rFont val="Tahoma"/>
        <family val="2"/>
      </rPr>
      <t xml:space="preserve">A ejecutar en diciembre en la EBSA
Optometría
Spa
Columna - Biomecánico
Strés limpieza facial, humectación, cuello y espalda, manos por persona 10 a 15 min, 3 personas cada 15 min 1 semana antes.
Yoga de la risa
</t>
    </r>
    <r>
      <rPr>
        <b/>
        <sz val="8"/>
        <rFont val="Tahoma"/>
        <family val="2"/>
      </rPr>
      <t>Juego seguridad vial</t>
    </r>
    <r>
      <rPr>
        <sz val="8"/>
        <rFont val="Tahoma"/>
        <family val="2"/>
      </rPr>
      <t xml:space="preserve">
Compra de Fruta - Alimentación saludable</t>
    </r>
    <r>
      <rPr>
        <sz val="8"/>
        <color indexed="10"/>
        <rFont val="Tahoma"/>
        <family val="2"/>
      </rPr>
      <t xml:space="preserve">
</t>
    </r>
  </si>
  <si>
    <t>PROGRAMA DE SEGURIDAD INDUSTRIAL</t>
  </si>
  <si>
    <t>Mantenimiento equipos de emergencia (extintores, etc) y actividades Seguridad Vial</t>
  </si>
  <si>
    <t>Políticas:  prevención alcoholismo, no fumadores, Integral, Seguridad  Vial.</t>
  </si>
  <si>
    <t>Papelería</t>
  </si>
  <si>
    <t>Mayo</t>
  </si>
  <si>
    <t>Publicación reglamento interno de trabajo y reglamento de higiene y seguridad industrial</t>
  </si>
  <si>
    <t>Simulacro de emergencias conductores</t>
  </si>
  <si>
    <t>Financieros
Técnicos</t>
  </si>
  <si>
    <t>Julio</t>
  </si>
  <si>
    <t>Inspección y Recarga de Extintor multipropósito
 Oficina</t>
  </si>
  <si>
    <t>Diciembre</t>
  </si>
  <si>
    <t>Adquisición Extintor Agente Limpio 10 lb</t>
  </si>
  <si>
    <t>Alcoholímetro</t>
  </si>
  <si>
    <t>Señalización Espacio libre de humo de tabaco</t>
  </si>
  <si>
    <t xml:space="preserve">Compra elementos de botiquin </t>
  </si>
  <si>
    <t>Renovacion elementos botiquin</t>
  </si>
  <si>
    <t xml:space="preserve">Dotación del Personal Vinculado </t>
  </si>
  <si>
    <t xml:space="preserve">se dio dotacion al personal adm- de proyectos </t>
  </si>
  <si>
    <t>EPP Botas de Seguridad</t>
  </si>
  <si>
    <t>HIGIENE INDUSTRIAL</t>
  </si>
  <si>
    <t>Estudios ambientales con base a los factores  de riesgo identificados como prioritarios ( puestos de trabajo: Iluminación)</t>
  </si>
  <si>
    <t>Medición de Riesgo Psicosocial</t>
  </si>
  <si>
    <t xml:space="preserve">Financieros
</t>
  </si>
  <si>
    <t>Ejecutado Febrero</t>
  </si>
  <si>
    <t xml:space="preserve"> ADMON Y  MANTENIMIENTO DEL HSEQ</t>
  </si>
  <si>
    <t>Administración del SHSEQ - Recurso Humano 
Asesoría</t>
  </si>
  <si>
    <t>Finanacieros / Humanos</t>
  </si>
  <si>
    <t>en todo el año 2019</t>
  </si>
  <si>
    <t>Auditoria interna</t>
  </si>
  <si>
    <t>No se realizó</t>
  </si>
  <si>
    <t>Impresión mensajes ambiental</t>
  </si>
  <si>
    <t>Capacitación del personal
(Desplazamientos)</t>
  </si>
  <si>
    <t>Ejecutado Febrero 
Ejecutado Marzo
Ejecutado Marzo
Ejecutado Mayo
Programado Septiembre
Programado Diciembre</t>
  </si>
  <si>
    <t>Capacitación Seguridad Vial
(Mecánica básica, Primeros auxilios básicos, manejo defensivo-preventivo)</t>
  </si>
  <si>
    <t>Financieros / Humanos</t>
  </si>
  <si>
    <t>Auditoria Externa</t>
  </si>
  <si>
    <t>Financieros
Técnicos
Humanos</t>
  </si>
  <si>
    <t>Adquisición de Mobiliario Talento y Operaciones
(sillas, Recepción, escritorios, archivador, mesa de juntas) - Mejoras Biomecánico</t>
  </si>
  <si>
    <t>Ejecutado Enero</t>
  </si>
  <si>
    <t>PRESTACION DEL SERVICIO</t>
  </si>
  <si>
    <t>Personal Admistrativo</t>
  </si>
  <si>
    <t xml:space="preserve">Seis personas </t>
  </si>
  <si>
    <t>Personal Operativo (Conductores)</t>
  </si>
  <si>
    <t>15 personas</t>
  </si>
  <si>
    <t>Mensualidad Adquisición y mantenimiento software Softcoves</t>
  </si>
  <si>
    <t xml:space="preserve">Fianancieros
Técnicos
</t>
  </si>
  <si>
    <t>Ejecutado Enero a dic</t>
  </si>
  <si>
    <t>Mensualidad Mossad - GPS</t>
  </si>
  <si>
    <t>NOTA:</t>
  </si>
  <si>
    <t>% Nivel de Cumplimiento:</t>
  </si>
  <si>
    <r>
      <t>ANÁLISIS:</t>
    </r>
    <r>
      <rPr>
        <sz val="8"/>
        <rFont val="Tahoma"/>
        <family val="2"/>
      </rPr>
      <t xml:space="preserve">
</t>
    </r>
  </si>
  <si>
    <t>Coordinador HSEQ</t>
  </si>
  <si>
    <t>Mauricio Mora</t>
  </si>
  <si>
    <t xml:space="preserve">LICENCIA  EN SALUD OCUPACIONAL No.  Res 1270 de 3/02/2014
</t>
  </si>
  <si>
    <t>GERENTE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</si>
</sst>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\ * #,##0_ ;_ &quot;$&quot;\ * \-#,##0_ ;_ &quot;$&quot;\ * &quot;-&quot;_ ;_ @_ "/>
    <numFmt numFmtId="165" formatCode="0.0%"/>
  </numFmts>
  <fonts count="14">
    <font>
      <sz val="10"/>
      <name val="Arial"/>
    </font>
    <font>
      <sz val="10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color indexed="10"/>
      <name val="Tahoma"/>
      <family val="2"/>
    </font>
    <font>
      <sz val="8"/>
      <color indexed="10"/>
      <name val="Tahoma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sz val="8"/>
      <color rgb="FF0070C0"/>
      <name val="Tahoma"/>
      <family val="2"/>
    </font>
    <font>
      <b/>
      <sz val="20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5"/>
      <color rgb="FF000000"/>
      <name val="Arial"/>
    </font>
    <font>
      <b/>
      <u/>
      <sz val="15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6" fillId="0" borderId="0" xfId="0" applyNumberFormat="1" applyFont="1" applyAlignment="1">
      <alignment horizontal="centerContinuous" vertical="center" wrapText="1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left" vertical="center"/>
    </xf>
    <xf numFmtId="3" fontId="5" fillId="2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vertical="center"/>
    </xf>
    <xf numFmtId="3" fontId="4" fillId="3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7" xfId="0" applyFont="1" applyBorder="1" applyAlignment="1">
      <alignment vertical="center" textRotation="90" wrapText="1"/>
    </xf>
    <xf numFmtId="0" fontId="4" fillId="2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 wrapText="1"/>
    </xf>
    <xf numFmtId="164" fontId="3" fillId="2" borderId="11" xfId="0" applyNumberFormat="1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164" fontId="3" fillId="3" borderId="8" xfId="0" applyNumberFormat="1" applyFont="1" applyFill="1" applyBorder="1" applyAlignment="1">
      <alignment horizontal="center" vertical="center"/>
    </xf>
    <xf numFmtId="3" fontId="4" fillId="0" borderId="8" xfId="0" applyNumberFormat="1" applyFont="1" applyBorder="1" applyAlignment="1">
      <alignment vertical="center"/>
    </xf>
    <xf numFmtId="164" fontId="3" fillId="3" borderId="9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/>
    </xf>
    <xf numFmtId="2" fontId="5" fillId="2" borderId="8" xfId="0" applyNumberFormat="1" applyFont="1" applyFill="1" applyBorder="1" applyAlignment="1">
      <alignment horizontal="center" vertical="center" wrapText="1"/>
    </xf>
    <xf numFmtId="2" fontId="5" fillId="2" borderId="0" xfId="0" applyNumberFormat="1" applyFont="1" applyFill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11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3" fillId="0" borderId="15" xfId="0" applyFont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3" fontId="5" fillId="0" borderId="1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textRotation="90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164" fontId="3" fillId="2" borderId="0" xfId="0" applyNumberFormat="1" applyFont="1" applyFill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3" fontId="5" fillId="0" borderId="8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justify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3" fontId="3" fillId="3" borderId="21" xfId="0" applyNumberFormat="1" applyFont="1" applyFill="1" applyBorder="1" applyAlignment="1">
      <alignment horizontal="center" vertical="center" wrapText="1"/>
    </xf>
    <xf numFmtId="3" fontId="3" fillId="3" borderId="22" xfId="0" applyNumberFormat="1" applyFont="1" applyFill="1" applyBorder="1" applyAlignment="1">
      <alignment horizontal="center" vertical="center" wrapText="1"/>
    </xf>
    <xf numFmtId="3" fontId="3" fillId="3" borderId="2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4" fontId="11" fillId="2" borderId="16" xfId="0" applyNumberFormat="1" applyFont="1" applyFill="1" applyBorder="1" applyAlignment="1">
      <alignment horizontal="center" vertical="center" wrapText="1"/>
    </xf>
    <xf numFmtId="14" fontId="11" fillId="2" borderId="17" xfId="0" applyNumberFormat="1" applyFont="1" applyFill="1" applyBorder="1" applyAlignment="1">
      <alignment horizontal="center" vertical="center" wrapText="1"/>
    </xf>
    <xf numFmtId="14" fontId="11" fillId="2" borderId="18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1</xdr:row>
      <xdr:rowOff>66675</xdr:rowOff>
    </xdr:from>
    <xdr:to>
      <xdr:col>2</xdr:col>
      <xdr:colOff>1895475</xdr:colOff>
      <xdr:row>1</xdr:row>
      <xdr:rowOff>66675</xdr:rowOff>
    </xdr:to>
    <xdr:pic>
      <xdr:nvPicPr>
        <xdr:cNvPr id="1153" name="1 Imagen" descr="Diapositiva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12" r="29155" b="56810"/>
        <a:stretch>
          <a:fillRect/>
        </a:stretch>
      </xdr:blipFill>
      <xdr:spPr bwMode="auto">
        <a:xfrm>
          <a:off x="1343025" y="200025"/>
          <a:ext cx="1219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95250</xdr:rowOff>
    </xdr:from>
    <xdr:to>
      <xdr:col>2</xdr:col>
      <xdr:colOff>1914525</xdr:colOff>
      <xdr:row>4</xdr:row>
      <xdr:rowOff>76200</xdr:rowOff>
    </xdr:to>
    <xdr:pic>
      <xdr:nvPicPr>
        <xdr:cNvPr id="1154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8600"/>
          <a:ext cx="1819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552450</xdr:colOff>
      <xdr:row>50</xdr:row>
      <xdr:rowOff>133350</xdr:rowOff>
    </xdr:from>
    <xdr:to>
      <xdr:col>7</xdr:col>
      <xdr:colOff>190500</xdr:colOff>
      <xdr:row>50</xdr:row>
      <xdr:rowOff>619125</xdr:rowOff>
    </xdr:to>
    <xdr:pic>
      <xdr:nvPicPr>
        <xdr:cNvPr id="1155" name="Imagen 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20002500"/>
          <a:ext cx="16192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1095375</xdr:colOff>
      <xdr:row>50</xdr:row>
      <xdr:rowOff>295275</xdr:rowOff>
    </xdr:from>
    <xdr:to>
      <xdr:col>3</xdr:col>
      <xdr:colOff>790575</xdr:colOff>
      <xdr:row>50</xdr:row>
      <xdr:rowOff>752475</xdr:rowOff>
    </xdr:to>
    <xdr:pic>
      <xdr:nvPicPr>
        <xdr:cNvPr id="1156" name="Imagen 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20164425"/>
          <a:ext cx="22002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B2:N53"/>
  <sheetViews>
    <sheetView showGridLines="0" tabSelected="1" zoomScale="110" zoomScaleNormal="110" workbookViewId="0">
      <selection activeCell="D2" sqref="D2"/>
    </sheetView>
  </sheetViews>
  <sheetFormatPr defaultColWidth="11.42578125" defaultRowHeight="10.5"/>
  <cols>
    <col min="1" max="1" width="2.7109375" style="2" customWidth="1"/>
    <col min="2" max="2" width="7.28515625" style="2" customWidth="1"/>
    <col min="3" max="3" width="37.5703125" style="2" customWidth="1"/>
    <col min="4" max="4" width="18.7109375" style="2" customWidth="1"/>
    <col min="5" max="5" width="7.42578125" style="73" customWidth="1"/>
    <col min="6" max="6" width="13.140625" style="8" customWidth="1"/>
    <col min="7" max="7" width="16.5703125" style="8" customWidth="1"/>
    <col min="8" max="8" width="7.85546875" style="8" customWidth="1"/>
    <col min="9" max="9" width="13.85546875" style="2" customWidth="1"/>
    <col min="10" max="10" width="14.140625" style="2" customWidth="1"/>
    <col min="11" max="11" width="28.28515625" style="74" customWidth="1"/>
    <col min="12" max="16384" width="11.42578125" style="2"/>
  </cols>
  <sheetData>
    <row r="2" spans="2:14" s="1" customFormat="1" ht="18" customHeight="1">
      <c r="B2" s="114"/>
      <c r="C2" s="115"/>
      <c r="D2" s="105" t="s">
        <v>0</v>
      </c>
      <c r="E2" s="106"/>
      <c r="F2" s="106"/>
      <c r="G2" s="106"/>
      <c r="H2" s="107"/>
      <c r="I2" s="102" t="s">
        <v>1</v>
      </c>
      <c r="J2" s="103"/>
      <c r="K2" s="104"/>
    </row>
    <row r="3" spans="2:14" s="1" customFormat="1" ht="15.75" customHeight="1">
      <c r="B3" s="116"/>
      <c r="C3" s="117"/>
      <c r="D3" s="108"/>
      <c r="E3" s="109"/>
      <c r="F3" s="109"/>
      <c r="G3" s="109"/>
      <c r="H3" s="110"/>
      <c r="I3" s="102" t="s">
        <v>2</v>
      </c>
      <c r="J3" s="103"/>
      <c r="K3" s="104"/>
    </row>
    <row r="4" spans="2:14" s="1" customFormat="1" ht="15.75" customHeight="1">
      <c r="B4" s="116"/>
      <c r="C4" s="117"/>
      <c r="D4" s="108"/>
      <c r="E4" s="109"/>
      <c r="F4" s="109"/>
      <c r="G4" s="109"/>
      <c r="H4" s="110"/>
      <c r="I4" s="102" t="s">
        <v>3</v>
      </c>
      <c r="J4" s="103"/>
      <c r="K4" s="104"/>
    </row>
    <row r="5" spans="2:14" s="4" customFormat="1" ht="15.75" customHeight="1">
      <c r="B5" s="118"/>
      <c r="C5" s="119"/>
      <c r="D5" s="111"/>
      <c r="E5" s="112"/>
      <c r="F5" s="112"/>
      <c r="G5" s="112"/>
      <c r="H5" s="113"/>
      <c r="I5" s="127" t="s">
        <v>4</v>
      </c>
      <c r="J5" s="128"/>
      <c r="K5" s="129"/>
    </row>
    <row r="6" spans="2:14" s="4" customFormat="1" ht="26.25" customHeight="1">
      <c r="B6" s="81"/>
      <c r="C6" s="81"/>
      <c r="D6" s="82"/>
      <c r="E6" s="82"/>
      <c r="F6" s="82"/>
      <c r="G6" s="82"/>
      <c r="H6" s="82"/>
      <c r="I6" s="83"/>
      <c r="J6" s="84"/>
      <c r="K6" s="76"/>
    </row>
    <row r="7" spans="2:14" s="1" customFormat="1" ht="33" customHeight="1">
      <c r="B7" s="130" t="s">
        <v>5</v>
      </c>
      <c r="C7" s="131"/>
      <c r="D7" s="132" t="s">
        <v>6</v>
      </c>
      <c r="E7" s="123" t="s">
        <v>7</v>
      </c>
      <c r="F7" s="124"/>
      <c r="G7" s="125"/>
      <c r="H7" s="40" t="s">
        <v>8</v>
      </c>
      <c r="I7" s="40"/>
      <c r="J7" s="40"/>
      <c r="K7" s="126" t="s">
        <v>9</v>
      </c>
    </row>
    <row r="8" spans="2:14" s="1" customFormat="1" ht="25.5" customHeight="1">
      <c r="B8" s="130"/>
      <c r="C8" s="131"/>
      <c r="D8" s="133"/>
      <c r="E8" s="42" t="s">
        <v>10</v>
      </c>
      <c r="F8" s="42" t="s">
        <v>11</v>
      </c>
      <c r="G8" s="43" t="s">
        <v>12</v>
      </c>
      <c r="H8" s="42" t="s">
        <v>10</v>
      </c>
      <c r="I8" s="42" t="s">
        <v>11</v>
      </c>
      <c r="J8" s="42" t="s">
        <v>12</v>
      </c>
      <c r="K8" s="126"/>
    </row>
    <row r="9" spans="2:14" ht="49.5" customHeight="1">
      <c r="B9" s="120" t="s">
        <v>13</v>
      </c>
      <c r="C9" s="20" t="s">
        <v>14</v>
      </c>
      <c r="D9" s="39"/>
      <c r="E9" s="21"/>
      <c r="F9" s="22"/>
      <c r="G9" s="23"/>
      <c r="H9" s="22"/>
      <c r="I9" s="22"/>
      <c r="J9" s="24"/>
      <c r="K9" s="126"/>
    </row>
    <row r="10" spans="2:14" ht="13.5" customHeight="1">
      <c r="B10" s="121"/>
      <c r="C10" s="17" t="s">
        <v>15</v>
      </c>
      <c r="D10" s="37" t="s">
        <v>16</v>
      </c>
      <c r="E10" s="18">
        <v>6</v>
      </c>
      <c r="F10" s="19">
        <v>90000</v>
      </c>
      <c r="G10" s="19">
        <f>E10*F10</f>
        <v>540000</v>
      </c>
      <c r="H10" s="18">
        <v>64</v>
      </c>
      <c r="I10" s="19">
        <v>85000</v>
      </c>
      <c r="J10" s="19">
        <f>+H10*I10</f>
        <v>5440000</v>
      </c>
      <c r="K10" s="77"/>
      <c r="N10" s="3"/>
    </row>
    <row r="11" spans="2:14" ht="13.5" customHeight="1">
      <c r="B11" s="121"/>
      <c r="C11" s="17" t="s">
        <v>17</v>
      </c>
      <c r="D11" s="37" t="s">
        <v>16</v>
      </c>
      <c r="E11" s="18">
        <v>3</v>
      </c>
      <c r="F11" s="19">
        <v>48000</v>
      </c>
      <c r="G11" s="19">
        <f t="shared" ref="G11:G14" si="0">E11*F11</f>
        <v>144000</v>
      </c>
      <c r="H11" s="18">
        <v>5</v>
      </c>
      <c r="I11" s="19">
        <v>45000</v>
      </c>
      <c r="J11" s="19">
        <f t="shared" ref="J11:J14" si="1">+H11*I11</f>
        <v>225000</v>
      </c>
      <c r="K11" s="15"/>
      <c r="N11" s="3"/>
    </row>
    <row r="12" spans="2:14" ht="13.5" customHeight="1">
      <c r="B12" s="121"/>
      <c r="C12" s="17" t="s">
        <v>18</v>
      </c>
      <c r="D12" s="37" t="s">
        <v>16</v>
      </c>
      <c r="E12" s="18">
        <v>5</v>
      </c>
      <c r="F12" s="19">
        <v>115000</v>
      </c>
      <c r="G12" s="19">
        <f>F12*E12</f>
        <v>575000</v>
      </c>
      <c r="H12" s="18">
        <v>5</v>
      </c>
      <c r="I12" s="19">
        <v>115000</v>
      </c>
      <c r="J12" s="19">
        <f>I12*H12</f>
        <v>575000</v>
      </c>
      <c r="K12" s="15"/>
      <c r="N12" s="3"/>
    </row>
    <row r="13" spans="2:14" ht="13.5" customHeight="1">
      <c r="B13" s="121"/>
      <c r="C13" s="11" t="s">
        <v>19</v>
      </c>
      <c r="D13" s="34" t="s">
        <v>16</v>
      </c>
      <c r="E13" s="12">
        <v>25</v>
      </c>
      <c r="F13" s="14">
        <v>48000</v>
      </c>
      <c r="G13" s="19">
        <f t="shared" si="0"/>
        <v>1200000</v>
      </c>
      <c r="H13" s="12">
        <v>0</v>
      </c>
      <c r="I13" s="13"/>
      <c r="J13" s="19">
        <f t="shared" si="1"/>
        <v>0</v>
      </c>
      <c r="K13" s="15"/>
    </row>
    <row r="14" spans="2:14" s="1" customFormat="1" ht="24" customHeight="1">
      <c r="B14" s="121"/>
      <c r="C14" s="11" t="s">
        <v>20</v>
      </c>
      <c r="D14" s="35" t="s">
        <v>16</v>
      </c>
      <c r="E14" s="25">
        <v>5</v>
      </c>
      <c r="F14" s="26">
        <v>48000</v>
      </c>
      <c r="G14" s="19">
        <f t="shared" si="0"/>
        <v>240000</v>
      </c>
      <c r="H14" s="25">
        <v>0</v>
      </c>
      <c r="I14" s="27"/>
      <c r="J14" s="19">
        <f t="shared" si="1"/>
        <v>0</v>
      </c>
      <c r="K14" s="15"/>
    </row>
    <row r="15" spans="2:14" ht="26.25" customHeight="1">
      <c r="B15" s="121"/>
      <c r="C15" s="20" t="s">
        <v>21</v>
      </c>
      <c r="D15" s="36"/>
      <c r="E15" s="29"/>
      <c r="F15" s="30"/>
      <c r="G15" s="31"/>
      <c r="H15" s="29"/>
      <c r="I15" s="31"/>
      <c r="J15" s="32"/>
      <c r="K15" s="77"/>
    </row>
    <row r="16" spans="2:14" ht="21" customHeight="1">
      <c r="B16" s="121"/>
      <c r="C16" s="11" t="s">
        <v>22</v>
      </c>
      <c r="D16" s="37" t="s">
        <v>23</v>
      </c>
      <c r="E16" s="28"/>
      <c r="F16" s="19"/>
      <c r="G16" s="19">
        <f t="shared" ref="G16:G35" si="2">E16*F16</f>
        <v>0</v>
      </c>
      <c r="H16" s="18">
        <v>0</v>
      </c>
      <c r="I16" s="19"/>
      <c r="J16" s="19">
        <f t="shared" ref="J16:J34" si="3">+H16*I16</f>
        <v>0</v>
      </c>
      <c r="K16" s="77"/>
    </row>
    <row r="17" spans="2:11" s="5" customFormat="1" ht="23.25" customHeight="1">
      <c r="B17" s="121"/>
      <c r="C17" s="90" t="s">
        <v>24</v>
      </c>
      <c r="D17" s="38" t="s">
        <v>25</v>
      </c>
      <c r="E17" s="15">
        <v>3</v>
      </c>
      <c r="F17" s="13">
        <v>80000</v>
      </c>
      <c r="G17" s="13">
        <f t="shared" si="2"/>
        <v>240000</v>
      </c>
      <c r="H17" s="12">
        <v>0</v>
      </c>
      <c r="I17" s="13"/>
      <c r="J17" s="13">
        <f t="shared" si="3"/>
        <v>0</v>
      </c>
      <c r="K17" s="78"/>
    </row>
    <row r="18" spans="2:11" s="5" customFormat="1" ht="32.25" customHeight="1">
      <c r="B18" s="121"/>
      <c r="C18" s="90" t="s">
        <v>26</v>
      </c>
      <c r="D18" s="38" t="s">
        <v>27</v>
      </c>
      <c r="E18" s="15">
        <v>1</v>
      </c>
      <c r="F18" s="13">
        <v>500000</v>
      </c>
      <c r="G18" s="13">
        <f t="shared" si="2"/>
        <v>500000</v>
      </c>
      <c r="H18" s="12">
        <v>1</v>
      </c>
      <c r="I18" s="13">
        <v>3882375</v>
      </c>
      <c r="J18" s="13">
        <v>3882375</v>
      </c>
      <c r="K18" s="15" t="s">
        <v>28</v>
      </c>
    </row>
    <row r="19" spans="2:11" s="5" customFormat="1" ht="23.25" customHeight="1">
      <c r="B19" s="121"/>
      <c r="C19" s="90" t="s">
        <v>29</v>
      </c>
      <c r="D19" s="38" t="s">
        <v>16</v>
      </c>
      <c r="E19" s="15">
        <v>1</v>
      </c>
      <c r="F19" s="13">
        <v>700000</v>
      </c>
      <c r="G19" s="13">
        <f t="shared" si="2"/>
        <v>700000</v>
      </c>
      <c r="H19" s="12">
        <v>1</v>
      </c>
      <c r="I19" s="13">
        <v>1632085</v>
      </c>
      <c r="J19" s="13">
        <v>1632085</v>
      </c>
      <c r="K19" s="15" t="s">
        <v>30</v>
      </c>
    </row>
    <row r="20" spans="2:11" ht="144" customHeight="1">
      <c r="B20" s="121"/>
      <c r="C20" s="11" t="s">
        <v>31</v>
      </c>
      <c r="D20" s="38" t="s">
        <v>32</v>
      </c>
      <c r="E20" s="15">
        <v>1</v>
      </c>
      <c r="F20" s="68">
        <v>500000</v>
      </c>
      <c r="G20" s="13">
        <f t="shared" si="2"/>
        <v>500000</v>
      </c>
      <c r="H20" s="12">
        <v>1</v>
      </c>
      <c r="I20" s="13">
        <v>120000</v>
      </c>
      <c r="J20" s="13">
        <f t="shared" si="3"/>
        <v>120000</v>
      </c>
      <c r="K20" s="89" t="s">
        <v>33</v>
      </c>
    </row>
    <row r="21" spans="2:11" ht="24" customHeight="1">
      <c r="B21" s="136" t="s">
        <v>34</v>
      </c>
      <c r="C21" s="41" t="s">
        <v>35</v>
      </c>
      <c r="D21" s="36"/>
      <c r="E21" s="29"/>
      <c r="F21" s="30"/>
      <c r="G21" s="31"/>
      <c r="H21" s="29"/>
      <c r="I21" s="31"/>
      <c r="J21" s="32"/>
      <c r="K21" s="77"/>
    </row>
    <row r="22" spans="2:11" ht="31.5" customHeight="1">
      <c r="B22" s="137"/>
      <c r="C22" s="11" t="s">
        <v>36</v>
      </c>
      <c r="D22" s="38" t="s">
        <v>37</v>
      </c>
      <c r="E22" s="12">
        <v>3</v>
      </c>
      <c r="F22" s="13">
        <v>20000</v>
      </c>
      <c r="G22" s="13">
        <f t="shared" si="2"/>
        <v>60000</v>
      </c>
      <c r="H22" s="12">
        <v>3</v>
      </c>
      <c r="I22" s="13">
        <v>20000</v>
      </c>
      <c r="J22" s="13">
        <f t="shared" si="3"/>
        <v>60000</v>
      </c>
      <c r="K22" s="15" t="s">
        <v>38</v>
      </c>
    </row>
    <row r="23" spans="2:11" ht="31.5" customHeight="1">
      <c r="B23" s="137"/>
      <c r="C23" s="11" t="s">
        <v>39</v>
      </c>
      <c r="D23" s="38" t="s">
        <v>37</v>
      </c>
      <c r="E23" s="12"/>
      <c r="F23" s="13">
        <v>120000</v>
      </c>
      <c r="G23" s="13">
        <f t="shared" si="2"/>
        <v>0</v>
      </c>
      <c r="H23" s="12">
        <v>1</v>
      </c>
      <c r="I23" s="13">
        <v>120000</v>
      </c>
      <c r="J23" s="13">
        <f t="shared" si="3"/>
        <v>120000</v>
      </c>
      <c r="K23" s="15" t="s">
        <v>38</v>
      </c>
    </row>
    <row r="24" spans="2:11" ht="27" customHeight="1">
      <c r="B24" s="137"/>
      <c r="C24" s="11" t="s">
        <v>40</v>
      </c>
      <c r="D24" s="38" t="s">
        <v>41</v>
      </c>
      <c r="E24" s="12">
        <v>1</v>
      </c>
      <c r="F24" s="13">
        <v>120000</v>
      </c>
      <c r="G24" s="13">
        <f t="shared" si="2"/>
        <v>120000</v>
      </c>
      <c r="H24" s="12">
        <v>1</v>
      </c>
      <c r="I24" s="13">
        <v>120000</v>
      </c>
      <c r="J24" s="13">
        <f t="shared" si="3"/>
        <v>120000</v>
      </c>
      <c r="K24" s="15" t="s">
        <v>42</v>
      </c>
    </row>
    <row r="25" spans="2:11" ht="27" customHeight="1">
      <c r="B25" s="137"/>
      <c r="C25" s="11" t="s">
        <v>43</v>
      </c>
      <c r="D25" s="38" t="s">
        <v>41</v>
      </c>
      <c r="E25" s="12">
        <v>1</v>
      </c>
      <c r="F25" s="13">
        <v>20000</v>
      </c>
      <c r="G25" s="13">
        <f t="shared" si="2"/>
        <v>20000</v>
      </c>
      <c r="H25" s="12">
        <v>1</v>
      </c>
      <c r="I25" s="13">
        <v>15000</v>
      </c>
      <c r="J25" s="13">
        <f t="shared" si="3"/>
        <v>15000</v>
      </c>
      <c r="K25" s="15" t="s">
        <v>44</v>
      </c>
    </row>
    <row r="26" spans="2:11" ht="29.25" customHeight="1">
      <c r="B26" s="137"/>
      <c r="C26" s="11" t="s">
        <v>45</v>
      </c>
      <c r="D26" s="38" t="s">
        <v>41</v>
      </c>
      <c r="E26" s="12">
        <v>1</v>
      </c>
      <c r="F26" s="13">
        <v>260000</v>
      </c>
      <c r="G26" s="13">
        <f t="shared" si="2"/>
        <v>260000</v>
      </c>
      <c r="H26" s="12">
        <v>0</v>
      </c>
      <c r="I26" s="13">
        <v>0</v>
      </c>
      <c r="J26" s="13">
        <f t="shared" si="3"/>
        <v>0</v>
      </c>
      <c r="K26" s="15"/>
    </row>
    <row r="27" spans="2:11" ht="27" customHeight="1">
      <c r="B27" s="137"/>
      <c r="C27" s="11" t="s">
        <v>46</v>
      </c>
      <c r="D27" s="38" t="s">
        <v>41</v>
      </c>
      <c r="E27" s="12">
        <v>1</v>
      </c>
      <c r="F27" s="13">
        <v>700000</v>
      </c>
      <c r="G27" s="13">
        <f t="shared" si="2"/>
        <v>700000</v>
      </c>
      <c r="H27" s="12">
        <v>0</v>
      </c>
      <c r="I27" s="13">
        <v>0</v>
      </c>
      <c r="J27" s="13">
        <f>+H27*I27</f>
        <v>0</v>
      </c>
      <c r="K27" s="15"/>
    </row>
    <row r="28" spans="2:11" ht="27" customHeight="1">
      <c r="B28" s="137"/>
      <c r="C28" s="16" t="s">
        <v>47</v>
      </c>
      <c r="D28" s="38" t="s">
        <v>16</v>
      </c>
      <c r="E28" s="12">
        <v>1</v>
      </c>
      <c r="F28" s="13">
        <v>15000</v>
      </c>
      <c r="G28" s="13">
        <f>E28*F28</f>
        <v>15000</v>
      </c>
      <c r="H28" s="12">
        <v>0</v>
      </c>
      <c r="I28" s="13">
        <v>0</v>
      </c>
      <c r="J28" s="13">
        <f t="shared" si="3"/>
        <v>0</v>
      </c>
      <c r="K28" s="77"/>
    </row>
    <row r="29" spans="2:11" ht="27" customHeight="1">
      <c r="B29" s="137"/>
      <c r="C29" s="16" t="s">
        <v>48</v>
      </c>
      <c r="D29" s="38" t="s">
        <v>16</v>
      </c>
      <c r="E29" s="12">
        <v>1</v>
      </c>
      <c r="F29" s="13">
        <v>100000</v>
      </c>
      <c r="G29" s="13">
        <f>E29*F29</f>
        <v>100000</v>
      </c>
      <c r="H29" s="12">
        <v>0</v>
      </c>
      <c r="I29" s="13">
        <v>80000</v>
      </c>
      <c r="J29" s="13">
        <f>+I29</f>
        <v>80000</v>
      </c>
      <c r="K29" s="15" t="s">
        <v>49</v>
      </c>
    </row>
    <row r="30" spans="2:11" ht="27" customHeight="1">
      <c r="B30" s="137"/>
      <c r="C30" s="11" t="s">
        <v>50</v>
      </c>
      <c r="D30" s="38" t="s">
        <v>16</v>
      </c>
      <c r="E30" s="12">
        <v>4</v>
      </c>
      <c r="F30" s="13">
        <f>(165000*15)</f>
        <v>2475000</v>
      </c>
      <c r="G30" s="13">
        <f>+E30*F30</f>
        <v>9900000</v>
      </c>
      <c r="H30" s="12">
        <v>1</v>
      </c>
      <c r="I30" s="13">
        <v>11066760</v>
      </c>
      <c r="J30" s="13">
        <f>+H30*I30</f>
        <v>11066760</v>
      </c>
      <c r="K30" s="100" t="s">
        <v>51</v>
      </c>
    </row>
    <row r="31" spans="2:11" ht="27" customHeight="1">
      <c r="B31" s="85"/>
      <c r="C31" s="11" t="s">
        <v>52</v>
      </c>
      <c r="D31" s="38" t="s">
        <v>16</v>
      </c>
      <c r="E31" s="12">
        <v>4</v>
      </c>
      <c r="F31" s="13">
        <f>(75000*15)</f>
        <v>1125000</v>
      </c>
      <c r="G31" s="13">
        <f>+F31*E31</f>
        <v>4500000</v>
      </c>
      <c r="H31" s="12">
        <v>1</v>
      </c>
      <c r="I31" s="13"/>
      <c r="J31" s="13">
        <f>+H31*I31</f>
        <v>0</v>
      </c>
      <c r="K31" s="77"/>
    </row>
    <row r="32" spans="2:11" ht="41.25" customHeight="1">
      <c r="B32" s="122" t="s">
        <v>53</v>
      </c>
      <c r="C32" s="11" t="s">
        <v>54</v>
      </c>
      <c r="D32" s="38" t="s">
        <v>16</v>
      </c>
      <c r="E32" s="12">
        <v>9</v>
      </c>
      <c r="F32" s="13">
        <v>50000</v>
      </c>
      <c r="G32" s="13">
        <f t="shared" si="2"/>
        <v>450000</v>
      </c>
      <c r="H32" s="12">
        <v>9</v>
      </c>
      <c r="I32" s="13">
        <v>50000</v>
      </c>
      <c r="J32" s="13">
        <f t="shared" ref="J32:J33" si="4">+H32*I32</f>
        <v>450000</v>
      </c>
      <c r="K32" s="15" t="s">
        <v>38</v>
      </c>
    </row>
    <row r="33" spans="2:11" s="1" customFormat="1" ht="27" customHeight="1">
      <c r="B33" s="122"/>
      <c r="C33" s="16" t="s">
        <v>55</v>
      </c>
      <c r="D33" s="38" t="s">
        <v>56</v>
      </c>
      <c r="E33" s="12">
        <v>21</v>
      </c>
      <c r="F33" s="13">
        <v>45000</v>
      </c>
      <c r="G33" s="13">
        <f>E33*F33</f>
        <v>945000</v>
      </c>
      <c r="H33" s="12">
        <v>21</v>
      </c>
      <c r="I33" s="13">
        <v>41500</v>
      </c>
      <c r="J33" s="13">
        <f t="shared" si="4"/>
        <v>871500</v>
      </c>
      <c r="K33" s="15" t="s">
        <v>57</v>
      </c>
    </row>
    <row r="34" spans="2:11" ht="45.75" customHeight="1">
      <c r="B34" s="136" t="s">
        <v>58</v>
      </c>
      <c r="C34" s="11" t="s">
        <v>59</v>
      </c>
      <c r="D34" s="38" t="s">
        <v>60</v>
      </c>
      <c r="E34" s="12">
        <v>12</v>
      </c>
      <c r="F34" s="13">
        <v>1000000</v>
      </c>
      <c r="G34" s="13">
        <f t="shared" si="2"/>
        <v>12000000</v>
      </c>
      <c r="H34" s="12">
        <v>1</v>
      </c>
      <c r="I34" s="13">
        <v>9900000</v>
      </c>
      <c r="J34" s="13">
        <f t="shared" si="3"/>
        <v>9900000</v>
      </c>
      <c r="K34" s="13" t="s">
        <v>61</v>
      </c>
    </row>
    <row r="35" spans="2:11" ht="36.75" customHeight="1">
      <c r="B35" s="137"/>
      <c r="C35" s="16" t="s">
        <v>62</v>
      </c>
      <c r="D35" s="38" t="s">
        <v>60</v>
      </c>
      <c r="E35" s="12">
        <v>1</v>
      </c>
      <c r="F35" s="13">
        <v>1000000</v>
      </c>
      <c r="G35" s="13">
        <f t="shared" si="2"/>
        <v>1000000</v>
      </c>
      <c r="H35" s="12"/>
      <c r="I35" s="13"/>
      <c r="J35" s="13">
        <f>H35*I35</f>
        <v>0</v>
      </c>
      <c r="K35" s="13" t="s">
        <v>63</v>
      </c>
    </row>
    <row r="36" spans="2:11" ht="48" customHeight="1">
      <c r="B36" s="137"/>
      <c r="C36" s="16" t="s">
        <v>64</v>
      </c>
      <c r="D36" s="15" t="s">
        <v>37</v>
      </c>
      <c r="E36" s="12">
        <v>1</v>
      </c>
      <c r="F36" s="13">
        <v>26000</v>
      </c>
      <c r="G36" s="13">
        <f t="shared" ref="G36:G44" si="5">E36*F36</f>
        <v>26000</v>
      </c>
      <c r="H36" s="12">
        <v>1</v>
      </c>
      <c r="I36" s="13">
        <v>26000</v>
      </c>
      <c r="J36" s="13">
        <f t="shared" ref="J36:J44" si="6">+H36*I36</f>
        <v>26000</v>
      </c>
      <c r="K36" s="75"/>
    </row>
    <row r="37" spans="2:11" ht="65.25" customHeight="1">
      <c r="B37" s="137"/>
      <c r="C37" s="87" t="s">
        <v>65</v>
      </c>
      <c r="D37" s="35" t="s">
        <v>27</v>
      </c>
      <c r="E37" s="25">
        <v>4</v>
      </c>
      <c r="F37" s="27">
        <v>500000</v>
      </c>
      <c r="G37" s="27">
        <f t="shared" si="5"/>
        <v>2000000</v>
      </c>
      <c r="H37" s="25">
        <v>4</v>
      </c>
      <c r="I37" s="27">
        <v>500000</v>
      </c>
      <c r="J37" s="13">
        <f t="shared" si="6"/>
        <v>2000000</v>
      </c>
      <c r="K37" s="14" t="s">
        <v>66</v>
      </c>
    </row>
    <row r="38" spans="2:11" ht="57" customHeight="1">
      <c r="B38" s="137"/>
      <c r="C38" s="87" t="s">
        <v>67</v>
      </c>
      <c r="D38" s="86" t="s">
        <v>68</v>
      </c>
      <c r="E38" s="25">
        <v>15</v>
      </c>
      <c r="F38" s="27">
        <v>190000</v>
      </c>
      <c r="G38" s="27">
        <f t="shared" si="5"/>
        <v>2850000</v>
      </c>
      <c r="H38" s="25">
        <v>15</v>
      </c>
      <c r="I38" s="27">
        <v>187500</v>
      </c>
      <c r="J38" s="13">
        <f t="shared" si="6"/>
        <v>2812500</v>
      </c>
      <c r="K38" s="14" t="s">
        <v>28</v>
      </c>
    </row>
    <row r="39" spans="2:11" ht="57" customHeight="1">
      <c r="B39" s="137"/>
      <c r="C39" s="87" t="s">
        <v>69</v>
      </c>
      <c r="D39" s="35" t="s">
        <v>70</v>
      </c>
      <c r="E39" s="25">
        <v>1</v>
      </c>
      <c r="F39" s="27">
        <v>6175000</v>
      </c>
      <c r="G39" s="27">
        <f t="shared" si="5"/>
        <v>6175000</v>
      </c>
      <c r="H39" s="25">
        <v>1</v>
      </c>
      <c r="I39" s="27">
        <v>6175000</v>
      </c>
      <c r="J39" s="13">
        <f t="shared" si="6"/>
        <v>6175000</v>
      </c>
      <c r="K39" s="14" t="s">
        <v>38</v>
      </c>
    </row>
    <row r="40" spans="2:11" ht="35.25" customHeight="1">
      <c r="B40" s="141"/>
      <c r="C40" s="11" t="s">
        <v>71</v>
      </c>
      <c r="D40" s="34" t="s">
        <v>16</v>
      </c>
      <c r="E40" s="12">
        <v>1</v>
      </c>
      <c r="F40" s="13">
        <v>7000000</v>
      </c>
      <c r="G40" s="13">
        <f t="shared" si="5"/>
        <v>7000000</v>
      </c>
      <c r="H40" s="12"/>
      <c r="I40" s="13">
        <v>6049960</v>
      </c>
      <c r="J40" s="13">
        <f>+I40</f>
        <v>6049960</v>
      </c>
      <c r="K40" s="13" t="s">
        <v>72</v>
      </c>
    </row>
    <row r="41" spans="2:11" ht="35.25" customHeight="1">
      <c r="B41" s="138" t="s">
        <v>73</v>
      </c>
      <c r="C41" s="11" t="s">
        <v>74</v>
      </c>
      <c r="D41" s="34" t="s">
        <v>16</v>
      </c>
      <c r="E41" s="12">
        <v>12</v>
      </c>
      <c r="F41" s="13">
        <v>12144600</v>
      </c>
      <c r="G41" s="13">
        <f>+E41*F41</f>
        <v>145735200</v>
      </c>
      <c r="H41" s="12">
        <v>12</v>
      </c>
      <c r="I41" s="13">
        <f>+F41</f>
        <v>12144600</v>
      </c>
      <c r="J41" s="13">
        <f>+I41*H41</f>
        <v>145735200</v>
      </c>
      <c r="K41" s="13" t="s">
        <v>75</v>
      </c>
    </row>
    <row r="42" spans="2:11" ht="35.25" customHeight="1">
      <c r="B42" s="139"/>
      <c r="C42" s="11" t="s">
        <v>76</v>
      </c>
      <c r="D42" s="34" t="s">
        <v>16</v>
      </c>
      <c r="E42" s="12">
        <v>12</v>
      </c>
      <c r="F42" s="13">
        <v>17987250</v>
      </c>
      <c r="G42" s="13">
        <f>+E42*F42</f>
        <v>215847000</v>
      </c>
      <c r="H42" s="12">
        <v>12</v>
      </c>
      <c r="I42" s="13">
        <v>17987250</v>
      </c>
      <c r="J42" s="13">
        <f>+I42*H42</f>
        <v>215847000</v>
      </c>
      <c r="K42" s="13" t="s">
        <v>77</v>
      </c>
    </row>
    <row r="43" spans="2:11" ht="73.5" customHeight="1">
      <c r="B43" s="139"/>
      <c r="C43" s="11" t="s">
        <v>78</v>
      </c>
      <c r="D43" s="34" t="s">
        <v>79</v>
      </c>
      <c r="E43" s="12">
        <v>12</v>
      </c>
      <c r="F43" s="13">
        <v>124352</v>
      </c>
      <c r="G43" s="13">
        <f t="shared" si="5"/>
        <v>1492224</v>
      </c>
      <c r="H43" s="12">
        <v>12</v>
      </c>
      <c r="I43" s="13">
        <v>120000</v>
      </c>
      <c r="J43" s="13">
        <f t="shared" si="6"/>
        <v>1440000</v>
      </c>
      <c r="K43" s="13" t="s">
        <v>80</v>
      </c>
    </row>
    <row r="44" spans="2:11" ht="73.5" customHeight="1">
      <c r="B44" s="140"/>
      <c r="C44" s="11" t="s">
        <v>81</v>
      </c>
      <c r="D44" s="34" t="s">
        <v>79</v>
      </c>
      <c r="E44" s="12">
        <v>15</v>
      </c>
      <c r="F44" s="13">
        <v>28000</v>
      </c>
      <c r="G44" s="13">
        <f t="shared" si="5"/>
        <v>420000</v>
      </c>
      <c r="H44" s="12">
        <v>15</v>
      </c>
      <c r="I44" s="13">
        <v>28000</v>
      </c>
      <c r="J44" s="13">
        <f t="shared" si="6"/>
        <v>420000</v>
      </c>
      <c r="K44" s="13"/>
    </row>
    <row r="45" spans="2:11" ht="35.25" customHeight="1">
      <c r="B45" s="91"/>
      <c r="C45" s="92"/>
      <c r="D45" s="93"/>
      <c r="E45" s="94"/>
      <c r="F45" s="95"/>
      <c r="G45" s="95"/>
      <c r="H45" s="94"/>
      <c r="I45" s="95"/>
      <c r="J45" s="95"/>
      <c r="K45" s="95"/>
    </row>
    <row r="46" spans="2:11" ht="14.25" customHeight="1">
      <c r="B46" s="57"/>
      <c r="C46" s="58"/>
      <c r="D46" s="58"/>
      <c r="E46" s="69"/>
      <c r="F46" s="59"/>
      <c r="G46" s="65">
        <f>SUM(G10:G44)</f>
        <v>416254424</v>
      </c>
      <c r="H46" s="66"/>
      <c r="I46" s="58"/>
      <c r="J46" s="67">
        <f>SUM(J9:J44)</f>
        <v>415063380</v>
      </c>
      <c r="K46" s="6"/>
    </row>
    <row r="47" spans="2:11" ht="14.25" customHeight="1">
      <c r="B47" s="60"/>
      <c r="C47" s="9" t="s">
        <v>82</v>
      </c>
      <c r="D47" s="7"/>
      <c r="E47" s="70"/>
      <c r="F47" s="10"/>
      <c r="G47" s="10"/>
      <c r="H47" s="10"/>
      <c r="I47" s="7"/>
      <c r="J47" s="61"/>
      <c r="K47" s="79"/>
    </row>
    <row r="48" spans="2:11" ht="14.25" customHeight="1">
      <c r="B48" s="60"/>
      <c r="C48" s="33" t="s">
        <v>83</v>
      </c>
      <c r="D48" s="101">
        <f>J46/G46</f>
        <v>0.99713866344397095</v>
      </c>
      <c r="E48" s="70"/>
      <c r="F48" s="10"/>
      <c r="G48" s="10"/>
      <c r="H48" s="10"/>
      <c r="I48" s="7"/>
      <c r="J48" s="61"/>
      <c r="K48" s="79"/>
    </row>
    <row r="49" spans="2:11" ht="36" customHeight="1">
      <c r="B49" s="51"/>
      <c r="C49" s="62" t="s">
        <v>84</v>
      </c>
      <c r="D49" s="62"/>
      <c r="E49" s="71"/>
      <c r="F49" s="62"/>
      <c r="G49" s="62"/>
      <c r="H49" s="62"/>
      <c r="I49" s="63">
        <f>SUM(G46-J46)</f>
        <v>1191044</v>
      </c>
      <c r="J49" s="64"/>
      <c r="K49" s="80"/>
    </row>
    <row r="50" spans="2:11" ht="36" customHeight="1">
      <c r="B50" s="60"/>
      <c r="C50" s="96"/>
      <c r="D50" s="96"/>
      <c r="E50" s="80"/>
      <c r="F50" s="96"/>
      <c r="G50" s="96"/>
      <c r="H50" s="96"/>
      <c r="I50" s="97"/>
      <c r="J50" s="98"/>
      <c r="K50" s="80"/>
    </row>
    <row r="51" spans="2:11" ht="69.75" customHeight="1">
      <c r="B51" s="46"/>
      <c r="C51" s="47" t="s">
        <v>85</v>
      </c>
      <c r="D51" s="47"/>
      <c r="E51" s="134" t="s">
        <v>86</v>
      </c>
      <c r="F51" s="134"/>
      <c r="G51" s="99"/>
      <c r="H51" s="48"/>
      <c r="I51" s="49"/>
      <c r="J51" s="50"/>
    </row>
    <row r="52" spans="2:11" ht="36.75" customHeight="1">
      <c r="B52" s="51"/>
      <c r="C52" s="52" t="s">
        <v>87</v>
      </c>
      <c r="D52" s="53"/>
      <c r="E52" s="135" t="s">
        <v>88</v>
      </c>
      <c r="F52" s="135"/>
      <c r="G52" s="88"/>
      <c r="H52" s="54"/>
      <c r="I52" s="55"/>
      <c r="J52" s="56"/>
    </row>
    <row r="53" spans="2:11">
      <c r="C53" s="44"/>
      <c r="D53" s="44"/>
      <c r="E53" s="72"/>
      <c r="F53" s="45"/>
      <c r="G53" s="45"/>
      <c r="H53" s="45"/>
    </row>
  </sheetData>
  <mergeCells count="17">
    <mergeCell ref="E51:F51"/>
    <mergeCell ref="E52:F52"/>
    <mergeCell ref="B21:B30"/>
    <mergeCell ref="B41:B44"/>
    <mergeCell ref="B34:B40"/>
    <mergeCell ref="I2:K2"/>
    <mergeCell ref="D2:H5"/>
    <mergeCell ref="B2:C5"/>
    <mergeCell ref="B9:B20"/>
    <mergeCell ref="B32:B33"/>
    <mergeCell ref="E7:G7"/>
    <mergeCell ref="K7:K9"/>
    <mergeCell ref="I3:K3"/>
    <mergeCell ref="I4:K4"/>
    <mergeCell ref="I5:K5"/>
    <mergeCell ref="B7:C8"/>
    <mergeCell ref="D7:D8"/>
  </mergeCells>
  <printOptions horizontalCentered="1" verticalCentered="1"/>
  <pageMargins left="0.39370078740157483" right="0.59055118110236227" top="0.59055118110236227" bottom="0.59055118110236227" header="0" footer="0"/>
  <pageSetup scale="60" fitToHeight="2" orientation="landscape" horizontalDpi="300" verticalDpi="300" r:id="rId1"/>
  <headerFooter alignWithMargins="0">
    <oddHeader xml:space="preserve">&amp;C 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D3FE989F8CBD46B26CBBE909B6ABC4" ma:contentTypeVersion="19" ma:contentTypeDescription="Crear nuevo documento." ma:contentTypeScope="" ma:versionID="fa7204d54430a7e9c1e67f48665b6a0b">
  <xsd:schema xmlns:xsd="http://www.w3.org/2001/XMLSchema" xmlns:xs="http://www.w3.org/2001/XMLSchema" xmlns:p="http://schemas.microsoft.com/office/2006/metadata/properties" xmlns:ns2="25c15988-2876-44c7-abc0-1bdffd82a190" xmlns:ns3="ec0a869d-cec4-4f9f-ad5f-6abe3d0f0ae2" targetNamespace="http://schemas.microsoft.com/office/2006/metadata/properties" ma:root="true" ma:fieldsID="f3b689e2b6f4f130cb02ba860c73711d" ns2:_="" ns3:_="">
    <xsd:import namespace="25c15988-2876-44c7-abc0-1bdffd82a190"/>
    <xsd:import namespace="ec0a869d-cec4-4f9f-ad5f-6abe3d0f0a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Contrato_x0020_Activo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15988-2876-44c7-abc0-1bdffd82a1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Contrato_x0020_Activo" ma:index="21" nillable="true" ma:displayName="Contrato Activo" ma:default="1" ma:internalName="Contrato_x0020_Activo">
      <xsd:simpleType>
        <xsd:restriction base="dms:Boolea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35e9f9a-3d58-498d-8726-342365405c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a869d-cec4-4f9f-ad5f-6abe3d0f0ae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ad63409-134b-489a-88c1-01316cd55720}" ma:internalName="TaxCatchAll" ma:showField="CatchAllData" ma:web="ec0a869d-cec4-4f9f-ad5f-6abe3d0f0a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0a869d-cec4-4f9f-ad5f-6abe3d0f0ae2">
      <UserInfo>
        <DisplayName>Luz Adriana  Melo Vanegas</DisplayName>
        <AccountId>17</AccountId>
        <AccountType/>
      </UserInfo>
    </SharedWithUsers>
    <Contrato_x0020_Activo xmlns="25c15988-2876-44c7-abc0-1bdffd82a190">true</Contrato_x0020_Activo>
    <lcf76f155ced4ddcb4097134ff3c332f xmlns="25c15988-2876-44c7-abc0-1bdffd82a190">
      <Terms xmlns="http://schemas.microsoft.com/office/infopath/2007/PartnerControls"/>
    </lcf76f155ced4ddcb4097134ff3c332f>
    <TaxCatchAll xmlns="ec0a869d-cec4-4f9f-ad5f-6abe3d0f0ae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55CF09-E9E5-4554-B033-9D1ED97E21D9}"/>
</file>

<file path=customXml/itemProps2.xml><?xml version="1.0" encoding="utf-8"?>
<ds:datastoreItem xmlns:ds="http://schemas.openxmlformats.org/officeDocument/2006/customXml" ds:itemID="{72E1FD0B-E2A5-47EC-954A-550DAF717FB3}"/>
</file>

<file path=customXml/itemProps3.xml><?xml version="1.0" encoding="utf-8"?>
<ds:datastoreItem xmlns:ds="http://schemas.openxmlformats.org/officeDocument/2006/customXml" ds:itemID="{42D6D918-FE3A-4C24-BBD0-86E6C6135D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1998-11-05T22:43:30Z</dcterms:created>
  <dcterms:modified xsi:type="dcterms:W3CDTF">2024-12-11T16:37:36Z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0x01010096D3FE989F8CBD46B26CBBE909B6ABC4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MediaServiceImageTags">
    <vt:lpwstr/>
  </property>
</Properties>
</file>