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neco.sharepoint.com/sites/CompartidaTNE/Documentos compartidos/Gestión HSEQ/1. GESTION ESTRATEGICA/REGISTROS 2021/"/>
    </mc:Choice>
  </mc:AlternateContent>
  <xr:revisionPtr revIDLastSave="0" documentId="8_{CA79ACB5-44D3-434D-9513-9A52FA79D8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2021" sheetId="28" r:id="rId1"/>
  </sheets>
  <definedNames>
    <definedName name="_xlnm.Print_Area" localSheetId="0">'Presupuesto 2021'!$B$2:$J$46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28" l="1"/>
  <c r="J35" i="28"/>
  <c r="J37" i="28"/>
  <c r="J33" i="28"/>
  <c r="I27" i="28"/>
  <c r="J27" i="28" s="1"/>
  <c r="J23" i="28"/>
  <c r="J24" i="28"/>
  <c r="J25" i="28"/>
  <c r="J26" i="28"/>
  <c r="J28" i="28"/>
  <c r="J29" i="28"/>
  <c r="J30" i="28"/>
  <c r="J31" i="28"/>
  <c r="J32" i="28"/>
  <c r="J34" i="28"/>
  <c r="J36" i="28"/>
  <c r="J38" i="28"/>
  <c r="J22" i="28"/>
  <c r="J18" i="28"/>
  <c r="J19" i="28"/>
  <c r="J20" i="28"/>
  <c r="J11" i="28" l="1"/>
  <c r="J12" i="28"/>
  <c r="J13" i="28"/>
  <c r="J14" i="28"/>
  <c r="J15" i="28"/>
  <c r="J16" i="28"/>
  <c r="J10" i="28"/>
  <c r="G13" i="28"/>
  <c r="G38" i="28"/>
  <c r="G37" i="28"/>
  <c r="G36" i="28"/>
  <c r="G33" i="28"/>
  <c r="G32" i="28"/>
  <c r="G31" i="28"/>
  <c r="G30" i="28"/>
  <c r="G29" i="28"/>
  <c r="F28" i="28"/>
  <c r="G28" i="28" s="1"/>
  <c r="F27" i="28"/>
  <c r="G27" i="28" s="1"/>
  <c r="G26" i="28"/>
  <c r="G25" i="28"/>
  <c r="G24" i="28"/>
  <c r="G23" i="28"/>
  <c r="G22" i="28"/>
  <c r="G20" i="28"/>
  <c r="G19" i="28"/>
  <c r="G18" i="28"/>
  <c r="G16" i="28"/>
  <c r="G15" i="28"/>
  <c r="G14" i="28"/>
  <c r="G12" i="28"/>
  <c r="G11" i="28"/>
  <c r="G10" i="28"/>
  <c r="J40" i="28" l="1"/>
  <c r="G40" i="28"/>
  <c r="D42" i="28" l="1"/>
  <c r="I43" i="28"/>
</calcChain>
</file>

<file path=xl/sharedStrings.xml><?xml version="1.0" encoding="utf-8"?>
<sst xmlns="http://schemas.openxmlformats.org/spreadsheetml/2006/main" count="109" uniqueCount="80">
  <si>
    <r>
      <rPr>
        <b/>
        <sz val="15"/>
        <color rgb="FF000000"/>
        <rFont val="Arial"/>
      </rPr>
      <t xml:space="preserve">PRESUPUESTO SISTEMA HSEQ AÑO </t>
    </r>
    <r>
      <rPr>
        <b/>
        <u/>
        <sz val="15"/>
        <color rgb="FF000000"/>
        <rFont val="Arial"/>
      </rPr>
      <t>2021</t>
    </r>
  </si>
  <si>
    <t>Código: GE-FT-08</t>
  </si>
  <si>
    <t>Versión: 1</t>
  </si>
  <si>
    <t>Fecha: 25/01/2018</t>
  </si>
  <si>
    <t>Página 1 de 1</t>
  </si>
  <si>
    <t>ACTIVIDADES A REALIZAR</t>
  </si>
  <si>
    <t>RECURSOS ASIGNADOS</t>
  </si>
  <si>
    <t>PRESUPUESTO 
PROGRAMADO</t>
  </si>
  <si>
    <t>PRESUPUESTO EJECUTADO</t>
  </si>
  <si>
    <t>OBSERVACIONES</t>
  </si>
  <si>
    <t>Unds.</t>
  </si>
  <si>
    <t>Valor por Und.</t>
  </si>
  <si>
    <t>SUBTOTAL</t>
  </si>
  <si>
    <t>PROGRAMA DE  MEDICINA PREVENTIVA Y DEL TRABAJO</t>
  </si>
  <si>
    <t>Exámenes de ingreso, paraclínicos y de egreso, con base en las características de los trabajos a desarrollar y a los riesgos de exposición.</t>
  </si>
  <si>
    <t>Exámenes de  Ingreso (Psicosensométrico)</t>
  </si>
  <si>
    <t>Financieros</t>
  </si>
  <si>
    <t>de enero a diciembre 2021</t>
  </si>
  <si>
    <t>Exámen Ingreso (Personal administrativo)</t>
  </si>
  <si>
    <t>Examen Poligrafia</t>
  </si>
  <si>
    <t>Financiero</t>
  </si>
  <si>
    <t>Visitas Domiciliarias</t>
  </si>
  <si>
    <t>Ejecutado</t>
  </si>
  <si>
    <t>Examen médico ocupacional Periodico</t>
  </si>
  <si>
    <t>de enero a octubre 2021</t>
  </si>
  <si>
    <t>Prueba Covid-19</t>
  </si>
  <si>
    <t>Exámenes de egreso con base a los factores  de riesgo de exposición.</t>
  </si>
  <si>
    <t>Actividades de Promoción y Prevención en Salud</t>
  </si>
  <si>
    <t>Capacitaciones relativas a la medicina preventiva y a la salud.</t>
  </si>
  <si>
    <t>ARL</t>
  </si>
  <si>
    <t>sin ejecutar se proyecta para ultimo bimestre del 2022</t>
  </si>
  <si>
    <t>Actividades de Riesgo psicosocial</t>
  </si>
  <si>
    <t>Financieros-Humanos-tecnicos</t>
  </si>
  <si>
    <t>Actividades de salud  realizadas ( capacitaciones, exámenes...), registros de atención médica prestada.  Semana de la salud</t>
  </si>
  <si>
    <t xml:space="preserve">Financieros
Fondos Pension
ARL
</t>
  </si>
  <si>
    <t>sin ejecutar por pandemia</t>
  </si>
  <si>
    <t>PROGRAMA DE SEGURIDAD INDUSTRIAL</t>
  </si>
  <si>
    <t>Mantenimiento equipos de emergencia (extintores, etc) y actividades Seguridad Vial</t>
  </si>
  <si>
    <t>Simulacro de emergencias conductores</t>
  </si>
  <si>
    <t>Financieros
Técnicos</t>
  </si>
  <si>
    <t>se ejecuto en diciembre</t>
  </si>
  <si>
    <t>Inspección y Recarga de Extintor multipropósito
 Oficina</t>
  </si>
  <si>
    <t>recaraga en enero</t>
  </si>
  <si>
    <t>Carga total de extintor multipropósito polvo químico seco ABC 20 lb y mantenimiento</t>
  </si>
  <si>
    <t>Señalización Espacios y Distancias Covid 19</t>
  </si>
  <si>
    <t>diciembre</t>
  </si>
  <si>
    <t xml:space="preserve">Compra elementos de botiquin </t>
  </si>
  <si>
    <t>este año no se ha ejecutado</t>
  </si>
  <si>
    <t>Dotación del Personal Vinculado incluye Kit Covid (incluye botas de seguridad)</t>
  </si>
  <si>
    <t>Dotación del Personal Contratista</t>
  </si>
  <si>
    <t>HIGIENE INDUSTRIAL</t>
  </si>
  <si>
    <t>Estudios ambientales con base a los factores  de riesgo identificados como prioritarios ( puestos de trabajo: Iluminación)</t>
  </si>
  <si>
    <t>sin ejecutar por pandemia y cambio de sede</t>
  </si>
  <si>
    <t xml:space="preserve"> ADMON Y  MANTENIMIENTO DEL HSEQ</t>
  </si>
  <si>
    <t>Administración del SHSEQ - Recurso Humano 
Asesoría</t>
  </si>
  <si>
    <t>Finanacieros / Humanos</t>
  </si>
  <si>
    <t>Auditoria interna</t>
  </si>
  <si>
    <t>junio julio 2021</t>
  </si>
  <si>
    <t>Capacitación del personal
(Desplazamientos)</t>
  </si>
  <si>
    <t>Fianancieros
Técnicos
Humanos</t>
  </si>
  <si>
    <t>Ejecutado en noviembre</t>
  </si>
  <si>
    <t>Capacitación Seguridad Vial
(Mecánica básica, Primeros auxilios básicos, manejo defensivo-preventivo)</t>
  </si>
  <si>
    <t>Financieros / Humanos</t>
  </si>
  <si>
    <t>Auditoria Externa</t>
  </si>
  <si>
    <t>Financieros
Técnicos
Humanos</t>
  </si>
  <si>
    <t>Auditoria Externa protocolos de bioseguirdad</t>
  </si>
  <si>
    <t>Adecuaciones Oficina Emergencia Covid 19</t>
  </si>
  <si>
    <t>adecuaaciones por cambio de oficina</t>
  </si>
  <si>
    <t>Mensualidad Adquisición y mantenimiento software Operativo</t>
  </si>
  <si>
    <t xml:space="preserve">Fianancieros
Técnicos
</t>
  </si>
  <si>
    <t>de enero a diciembre rodando en linea</t>
  </si>
  <si>
    <t>Mensualidad Mossad - GPS</t>
  </si>
  <si>
    <t>servicio gps de enero a octubre de 2021</t>
  </si>
  <si>
    <t>NOTA:</t>
  </si>
  <si>
    <t>% Nivel de Cumplimiento:</t>
  </si>
  <si>
    <r>
      <t>ANÁLISIS:</t>
    </r>
    <r>
      <rPr>
        <sz val="8"/>
        <rFont val="Tahoma"/>
        <family val="2"/>
      </rPr>
      <t xml:space="preserve">
</t>
    </r>
  </si>
  <si>
    <t>Coordinador HSEQ</t>
  </si>
  <si>
    <t>Mauricio Mora</t>
  </si>
  <si>
    <t xml:space="preserve">LICENCIA  EN SALUD OCUPACIONAL No.  Res 1270 de 3/02/2014
</t>
  </si>
  <si>
    <t>GERENTE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</si>
</sst>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\ * #,##0_ ;_ &quot;$&quot;\ * \-#,##0_ ;_ &quot;$&quot;\ * &quot;-&quot;_ ;_ @_ "/>
  </numFmts>
  <fonts count="14">
    <font>
      <sz val="10"/>
      <name val="Arial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sz val="8"/>
      <color indexed="10"/>
      <name val="Tahoma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8"/>
      <color rgb="FF0070C0"/>
      <name val="Tahoma"/>
      <family val="2"/>
    </font>
    <font>
      <b/>
      <sz val="20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5"/>
      <color rgb="FF000000"/>
      <name val="Arial"/>
    </font>
    <font>
      <b/>
      <u/>
      <sz val="15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horizontal="centerContinuous" vertical="center" wrapText="1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left" vertical="center"/>
    </xf>
    <xf numFmtId="3" fontId="5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9" fontId="9" fillId="4" borderId="0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7" xfId="0" applyFont="1" applyBorder="1" applyAlignment="1">
      <alignment vertical="center" textRotation="90" wrapText="1"/>
    </xf>
    <xf numFmtId="0" fontId="4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164" fontId="3" fillId="2" borderId="11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3" fontId="4" fillId="0" borderId="8" xfId="0" applyNumberFormat="1" applyFont="1" applyBorder="1" applyAlignment="1">
      <alignment vertical="center"/>
    </xf>
    <xf numFmtId="164" fontId="3" fillId="3" borderId="9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0" borderId="15" xfId="0" applyFont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textRotation="90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3" fontId="5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justify" vertical="center" wrapText="1"/>
    </xf>
    <xf numFmtId="2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justify" vertical="center" wrapText="1"/>
    </xf>
    <xf numFmtId="164" fontId="5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3" fontId="3" fillId="3" borderId="21" xfId="0" applyNumberFormat="1" applyFont="1" applyFill="1" applyBorder="1" applyAlignment="1">
      <alignment horizontal="center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3" fontId="3" fillId="3" borderId="2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11" fillId="2" borderId="16" xfId="0" applyNumberFormat="1" applyFont="1" applyFill="1" applyBorder="1" applyAlignment="1">
      <alignment horizontal="center" vertical="center" wrapText="1"/>
    </xf>
    <xf numFmtId="14" fontId="11" fillId="2" borderId="17" xfId="0" applyNumberFormat="1" applyFont="1" applyFill="1" applyBorder="1" applyAlignment="1">
      <alignment horizontal="center" vertical="center" wrapText="1"/>
    </xf>
    <xf numFmtId="14" fontId="11" fillId="2" borderId="18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1</xdr:row>
      <xdr:rowOff>66675</xdr:rowOff>
    </xdr:from>
    <xdr:to>
      <xdr:col>2</xdr:col>
      <xdr:colOff>1895475</xdr:colOff>
      <xdr:row>1</xdr:row>
      <xdr:rowOff>66675</xdr:rowOff>
    </xdr:to>
    <xdr:pic>
      <xdr:nvPicPr>
        <xdr:cNvPr id="1153" name="1 Imagen" descr="Diapositiva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12" r="29155" b="56810"/>
        <a:stretch>
          <a:fillRect/>
        </a:stretch>
      </xdr:blipFill>
      <xdr:spPr bwMode="auto">
        <a:xfrm>
          <a:off x="1343025" y="200025"/>
          <a:ext cx="1219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95250</xdr:rowOff>
    </xdr:from>
    <xdr:to>
      <xdr:col>2</xdr:col>
      <xdr:colOff>1914525</xdr:colOff>
      <xdr:row>4</xdr:row>
      <xdr:rowOff>76200</xdr:rowOff>
    </xdr:to>
    <xdr:pic>
      <xdr:nvPicPr>
        <xdr:cNvPr id="1154" name="2 Imagen" descr="E:\TNE\WhatsApp Image 2018-01-23 at 20.27.29.jpeg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28600"/>
          <a:ext cx="1819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552450</xdr:colOff>
      <xdr:row>44</xdr:row>
      <xdr:rowOff>133350</xdr:rowOff>
    </xdr:from>
    <xdr:to>
      <xdr:col>7</xdr:col>
      <xdr:colOff>190500</xdr:colOff>
      <xdr:row>44</xdr:row>
      <xdr:rowOff>619125</xdr:rowOff>
    </xdr:to>
    <xdr:pic>
      <xdr:nvPicPr>
        <xdr:cNvPr id="1155" name="Imagen 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0002500"/>
          <a:ext cx="16192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458932</xdr:colOff>
      <xdr:row>44</xdr:row>
      <xdr:rowOff>510886</xdr:rowOff>
    </xdr:from>
    <xdr:to>
      <xdr:col>2</xdr:col>
      <xdr:colOff>2034886</xdr:colOff>
      <xdr:row>44</xdr:row>
      <xdr:rowOff>857250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73" y="18868159"/>
          <a:ext cx="2060863" cy="3463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B2:N47"/>
  <sheetViews>
    <sheetView showGridLines="0" tabSelected="1" zoomScale="110" zoomScaleNormal="110" workbookViewId="0">
      <selection activeCell="D6" sqref="D6"/>
    </sheetView>
  </sheetViews>
  <sheetFormatPr defaultColWidth="11.42578125" defaultRowHeight="10.15"/>
  <cols>
    <col min="1" max="1" width="2.7109375" style="2" customWidth="1"/>
    <col min="2" max="2" width="7.28515625" style="2" customWidth="1"/>
    <col min="3" max="3" width="37.5703125" style="2" customWidth="1"/>
    <col min="4" max="4" width="18.7109375" style="2" customWidth="1"/>
    <col min="5" max="5" width="7.42578125" style="72" customWidth="1"/>
    <col min="6" max="6" width="13.140625" style="8" customWidth="1"/>
    <col min="7" max="7" width="16.5703125" style="8" customWidth="1"/>
    <col min="8" max="8" width="7.85546875" style="8" customWidth="1"/>
    <col min="9" max="9" width="13.85546875" style="2" customWidth="1"/>
    <col min="10" max="10" width="14.140625" style="2" customWidth="1"/>
    <col min="11" max="11" width="28.28515625" style="73" customWidth="1"/>
    <col min="12" max="16384" width="11.42578125" style="2"/>
  </cols>
  <sheetData>
    <row r="2" spans="2:14" s="1" customFormat="1" ht="18" customHeight="1">
      <c r="B2" s="126"/>
      <c r="C2" s="127"/>
      <c r="D2" s="117" t="s">
        <v>0</v>
      </c>
      <c r="E2" s="118"/>
      <c r="F2" s="118"/>
      <c r="G2" s="118"/>
      <c r="H2" s="119"/>
      <c r="I2" s="114" t="s">
        <v>1</v>
      </c>
      <c r="J2" s="115"/>
      <c r="K2" s="116"/>
    </row>
    <row r="3" spans="2:14" s="1" customFormat="1" ht="15.75" customHeight="1">
      <c r="B3" s="128"/>
      <c r="C3" s="129"/>
      <c r="D3" s="120"/>
      <c r="E3" s="121"/>
      <c r="F3" s="121"/>
      <c r="G3" s="121"/>
      <c r="H3" s="122"/>
      <c r="I3" s="114" t="s">
        <v>2</v>
      </c>
      <c r="J3" s="115"/>
      <c r="K3" s="116"/>
    </row>
    <row r="4" spans="2:14" s="1" customFormat="1" ht="15.75" customHeight="1">
      <c r="B4" s="128"/>
      <c r="C4" s="129"/>
      <c r="D4" s="120"/>
      <c r="E4" s="121"/>
      <c r="F4" s="121"/>
      <c r="G4" s="121"/>
      <c r="H4" s="122"/>
      <c r="I4" s="114" t="s">
        <v>3</v>
      </c>
      <c r="J4" s="115"/>
      <c r="K4" s="116"/>
    </row>
    <row r="5" spans="2:14" s="4" customFormat="1" ht="15.75" customHeight="1">
      <c r="B5" s="130"/>
      <c r="C5" s="131"/>
      <c r="D5" s="123"/>
      <c r="E5" s="124"/>
      <c r="F5" s="124"/>
      <c r="G5" s="124"/>
      <c r="H5" s="125"/>
      <c r="I5" s="138" t="s">
        <v>4</v>
      </c>
      <c r="J5" s="139"/>
      <c r="K5" s="140"/>
    </row>
    <row r="6" spans="2:14" s="4" customFormat="1" ht="26.25" customHeight="1">
      <c r="B6" s="78"/>
      <c r="C6" s="78"/>
      <c r="D6" s="79"/>
      <c r="E6" s="79"/>
      <c r="F6" s="79"/>
      <c r="G6" s="79"/>
      <c r="H6" s="79"/>
      <c r="I6" s="80"/>
      <c r="J6" s="81"/>
      <c r="K6" s="74"/>
    </row>
    <row r="7" spans="2:14" s="1" customFormat="1" ht="33" customHeight="1">
      <c r="B7" s="141" t="s">
        <v>5</v>
      </c>
      <c r="C7" s="142"/>
      <c r="D7" s="145" t="s">
        <v>6</v>
      </c>
      <c r="E7" s="134" t="s">
        <v>7</v>
      </c>
      <c r="F7" s="135"/>
      <c r="G7" s="136"/>
      <c r="H7" s="39" t="s">
        <v>8</v>
      </c>
      <c r="I7" s="39"/>
      <c r="J7" s="39"/>
      <c r="K7" s="137" t="s">
        <v>9</v>
      </c>
    </row>
    <row r="8" spans="2:14" s="1" customFormat="1" ht="25.5" customHeight="1">
      <c r="B8" s="143"/>
      <c r="C8" s="144"/>
      <c r="D8" s="146"/>
      <c r="E8" s="41" t="s">
        <v>10</v>
      </c>
      <c r="F8" s="41" t="s">
        <v>11</v>
      </c>
      <c r="G8" s="42" t="s">
        <v>12</v>
      </c>
      <c r="H8" s="41" t="s">
        <v>10</v>
      </c>
      <c r="I8" s="41" t="s">
        <v>11</v>
      </c>
      <c r="J8" s="41" t="s">
        <v>12</v>
      </c>
      <c r="K8" s="137"/>
    </row>
    <row r="9" spans="2:14" ht="49.5" customHeight="1">
      <c r="B9" s="132" t="s">
        <v>13</v>
      </c>
      <c r="C9" s="19" t="s">
        <v>14</v>
      </c>
      <c r="D9" s="38"/>
      <c r="E9" s="20"/>
      <c r="F9" s="21"/>
      <c r="G9" s="22"/>
      <c r="H9" s="21"/>
      <c r="I9" s="21"/>
      <c r="J9" s="23"/>
      <c r="K9" s="137"/>
    </row>
    <row r="10" spans="2:14" ht="13.5" customHeight="1">
      <c r="B10" s="133"/>
      <c r="C10" s="104" t="s">
        <v>15</v>
      </c>
      <c r="D10" s="36" t="s">
        <v>16</v>
      </c>
      <c r="E10" s="17">
        <v>18</v>
      </c>
      <c r="F10" s="18">
        <v>90000</v>
      </c>
      <c r="G10" s="18">
        <f>E10*F10</f>
        <v>1620000</v>
      </c>
      <c r="H10" s="17">
        <v>18</v>
      </c>
      <c r="I10" s="18">
        <v>96000</v>
      </c>
      <c r="J10" s="18">
        <f>H10*I10</f>
        <v>1728000</v>
      </c>
      <c r="K10" s="15" t="s">
        <v>17</v>
      </c>
      <c r="N10" s="3"/>
    </row>
    <row r="11" spans="2:14" ht="13.5" customHeight="1">
      <c r="B11" s="133"/>
      <c r="C11" s="104" t="s">
        <v>18</v>
      </c>
      <c r="D11" s="36" t="s">
        <v>16</v>
      </c>
      <c r="E11" s="17">
        <v>5</v>
      </c>
      <c r="F11" s="18">
        <v>100000</v>
      </c>
      <c r="G11" s="18">
        <f t="shared" ref="G11" si="0">E11*F11</f>
        <v>500000</v>
      </c>
      <c r="H11" s="17">
        <v>5</v>
      </c>
      <c r="I11" s="18">
        <v>113000</v>
      </c>
      <c r="J11" s="18">
        <f t="shared" ref="J11:J16" si="1">H11*I11</f>
        <v>565000</v>
      </c>
      <c r="K11" s="15" t="s">
        <v>17</v>
      </c>
      <c r="L11" s="102"/>
      <c r="N11" s="3"/>
    </row>
    <row r="12" spans="2:14" ht="13.5" customHeight="1">
      <c r="B12" s="133"/>
      <c r="C12" s="104" t="s">
        <v>19</v>
      </c>
      <c r="D12" s="36" t="s">
        <v>20</v>
      </c>
      <c r="E12" s="17">
        <v>15</v>
      </c>
      <c r="F12" s="18">
        <v>115000</v>
      </c>
      <c r="G12" s="18">
        <f>F12*E12</f>
        <v>1725000</v>
      </c>
      <c r="H12" s="17">
        <v>12</v>
      </c>
      <c r="I12" s="18">
        <v>119000</v>
      </c>
      <c r="J12" s="18">
        <f t="shared" si="1"/>
        <v>1428000</v>
      </c>
      <c r="K12" s="15" t="s">
        <v>17</v>
      </c>
      <c r="N12" s="3"/>
    </row>
    <row r="13" spans="2:14" ht="13.5" customHeight="1">
      <c r="B13" s="133"/>
      <c r="C13" s="104" t="s">
        <v>21</v>
      </c>
      <c r="D13" s="36" t="s">
        <v>20</v>
      </c>
      <c r="E13" s="98">
        <v>15</v>
      </c>
      <c r="F13" s="99">
        <v>115000</v>
      </c>
      <c r="G13" s="18">
        <f>F13*E13</f>
        <v>1725000</v>
      </c>
      <c r="H13" s="17">
        <v>11</v>
      </c>
      <c r="I13" s="18">
        <v>115000</v>
      </c>
      <c r="J13" s="18">
        <f t="shared" si="1"/>
        <v>1265000</v>
      </c>
      <c r="K13" s="103" t="s">
        <v>22</v>
      </c>
      <c r="L13" s="102"/>
      <c r="N13" s="3"/>
    </row>
    <row r="14" spans="2:14" ht="13.5" customHeight="1">
      <c r="B14" s="133"/>
      <c r="C14" s="86" t="s">
        <v>23</v>
      </c>
      <c r="D14" s="33" t="s">
        <v>16</v>
      </c>
      <c r="E14" s="12">
        <v>6</v>
      </c>
      <c r="F14" s="14">
        <v>48000</v>
      </c>
      <c r="G14" s="18">
        <f>E14*F14</f>
        <v>288000</v>
      </c>
      <c r="H14" s="12">
        <v>6</v>
      </c>
      <c r="I14" s="13">
        <v>83200</v>
      </c>
      <c r="J14" s="18">
        <f t="shared" si="1"/>
        <v>499200</v>
      </c>
      <c r="K14" s="15" t="s">
        <v>24</v>
      </c>
    </row>
    <row r="15" spans="2:14" ht="13.5" customHeight="1">
      <c r="B15" s="133"/>
      <c r="C15" s="86" t="s">
        <v>25</v>
      </c>
      <c r="D15" s="33" t="s">
        <v>16</v>
      </c>
      <c r="E15" s="24">
        <v>15</v>
      </c>
      <c r="F15" s="14">
        <v>120000</v>
      </c>
      <c r="G15" s="18">
        <f>E15*F15</f>
        <v>1800000</v>
      </c>
      <c r="H15" s="24">
        <v>10</v>
      </c>
      <c r="I15" s="13">
        <v>95000</v>
      </c>
      <c r="J15" s="18">
        <f t="shared" si="1"/>
        <v>950000</v>
      </c>
      <c r="K15" s="15" t="s">
        <v>17</v>
      </c>
    </row>
    <row r="16" spans="2:14" s="1" customFormat="1" ht="24" customHeight="1">
      <c r="B16" s="133"/>
      <c r="C16" s="86" t="s">
        <v>26</v>
      </c>
      <c r="D16" s="34" t="s">
        <v>16</v>
      </c>
      <c r="E16" s="24">
        <v>5</v>
      </c>
      <c r="F16" s="25">
        <v>48000</v>
      </c>
      <c r="G16" s="18">
        <f>E16*F16</f>
        <v>240000</v>
      </c>
      <c r="H16" s="24">
        <v>5</v>
      </c>
      <c r="I16" s="26">
        <v>96000</v>
      </c>
      <c r="J16" s="18">
        <f t="shared" si="1"/>
        <v>480000</v>
      </c>
      <c r="K16" s="15" t="s">
        <v>24</v>
      </c>
    </row>
    <row r="17" spans="2:11" ht="26.25" customHeight="1">
      <c r="B17" s="133"/>
      <c r="C17" s="19" t="s">
        <v>27</v>
      </c>
      <c r="D17" s="35"/>
      <c r="E17" s="27"/>
      <c r="F17" s="28"/>
      <c r="G17" s="29"/>
      <c r="H17" s="27"/>
      <c r="I17" s="29"/>
      <c r="J17" s="30"/>
      <c r="K17" s="75"/>
    </row>
    <row r="18" spans="2:11" s="5" customFormat="1" ht="23.25" customHeight="1">
      <c r="B18" s="133"/>
      <c r="C18" s="86" t="s">
        <v>28</v>
      </c>
      <c r="D18" s="37" t="s">
        <v>29</v>
      </c>
      <c r="E18" s="15">
        <v>3</v>
      </c>
      <c r="F18" s="13">
        <v>80000</v>
      </c>
      <c r="G18" s="13">
        <f t="shared" ref="G18:G20" si="2">E18*F18</f>
        <v>240000</v>
      </c>
      <c r="H18" s="12">
        <v>0</v>
      </c>
      <c r="I18" s="13">
        <v>0</v>
      </c>
      <c r="J18" s="18">
        <f t="shared" ref="J18:J38" si="3">H18*I18</f>
        <v>0</v>
      </c>
      <c r="K18" s="100" t="s">
        <v>30</v>
      </c>
    </row>
    <row r="19" spans="2:11" s="5" customFormat="1" ht="23.25" customHeight="1">
      <c r="B19" s="133"/>
      <c r="C19" s="86" t="s">
        <v>31</v>
      </c>
      <c r="D19" s="37" t="s">
        <v>32</v>
      </c>
      <c r="E19" s="15">
        <v>5</v>
      </c>
      <c r="F19" s="13">
        <v>700000</v>
      </c>
      <c r="G19" s="13">
        <f t="shared" si="2"/>
        <v>3500000</v>
      </c>
      <c r="H19" s="12">
        <v>0</v>
      </c>
      <c r="I19" s="13">
        <v>0</v>
      </c>
      <c r="J19" s="18">
        <f t="shared" si="3"/>
        <v>0</v>
      </c>
      <c r="K19" s="100" t="s">
        <v>30</v>
      </c>
    </row>
    <row r="20" spans="2:11" ht="144" customHeight="1">
      <c r="B20" s="133"/>
      <c r="C20" s="11" t="s">
        <v>33</v>
      </c>
      <c r="D20" s="37" t="s">
        <v>34</v>
      </c>
      <c r="E20" s="15">
        <v>1</v>
      </c>
      <c r="F20" s="67">
        <v>500000</v>
      </c>
      <c r="G20" s="13">
        <f t="shared" si="2"/>
        <v>500000</v>
      </c>
      <c r="H20" s="12">
        <v>0</v>
      </c>
      <c r="I20" s="13">
        <v>0</v>
      </c>
      <c r="J20" s="18">
        <f t="shared" si="3"/>
        <v>0</v>
      </c>
      <c r="K20" s="101" t="s">
        <v>35</v>
      </c>
    </row>
    <row r="21" spans="2:11" ht="24" customHeight="1">
      <c r="B21" s="109" t="s">
        <v>36</v>
      </c>
      <c r="C21" s="40" t="s">
        <v>37</v>
      </c>
      <c r="D21" s="35"/>
      <c r="E21" s="27"/>
      <c r="F21" s="28"/>
      <c r="G21" s="29"/>
      <c r="H21" s="27"/>
      <c r="I21" s="29"/>
      <c r="J21" s="30"/>
      <c r="K21" s="75"/>
    </row>
    <row r="22" spans="2:11" ht="27" customHeight="1">
      <c r="B22" s="110"/>
      <c r="C22" s="11" t="s">
        <v>38</v>
      </c>
      <c r="D22" s="37" t="s">
        <v>39</v>
      </c>
      <c r="E22" s="12">
        <v>1</v>
      </c>
      <c r="F22" s="13">
        <v>120000</v>
      </c>
      <c r="G22" s="13">
        <f t="shared" ref="G22:G38" si="4">E22*F22</f>
        <v>120000</v>
      </c>
      <c r="H22" s="12">
        <v>1</v>
      </c>
      <c r="I22" s="13">
        <v>560000</v>
      </c>
      <c r="J22" s="18">
        <f t="shared" si="3"/>
        <v>560000</v>
      </c>
      <c r="K22" s="33" t="s">
        <v>40</v>
      </c>
    </row>
    <row r="23" spans="2:11" ht="27" customHeight="1">
      <c r="B23" s="110"/>
      <c r="C23" s="11" t="s">
        <v>41</v>
      </c>
      <c r="D23" s="37" t="s">
        <v>39</v>
      </c>
      <c r="E23" s="12">
        <v>1</v>
      </c>
      <c r="F23" s="13">
        <v>40000</v>
      </c>
      <c r="G23" s="13">
        <f t="shared" si="4"/>
        <v>40000</v>
      </c>
      <c r="H23" s="12">
        <v>1</v>
      </c>
      <c r="I23" s="13">
        <v>30000</v>
      </c>
      <c r="J23" s="18">
        <f t="shared" si="3"/>
        <v>30000</v>
      </c>
      <c r="K23" s="15" t="s">
        <v>42</v>
      </c>
    </row>
    <row r="24" spans="2:11" ht="31.5" customHeight="1">
      <c r="B24" s="110"/>
      <c r="C24" s="11" t="s">
        <v>43</v>
      </c>
      <c r="D24" s="37" t="s">
        <v>39</v>
      </c>
      <c r="E24" s="12">
        <v>1</v>
      </c>
      <c r="F24" s="13">
        <v>50000</v>
      </c>
      <c r="G24" s="13">
        <f t="shared" si="4"/>
        <v>50000</v>
      </c>
      <c r="H24" s="12">
        <v>1</v>
      </c>
      <c r="I24" s="13">
        <v>50000</v>
      </c>
      <c r="J24" s="18">
        <f t="shared" si="3"/>
        <v>50000</v>
      </c>
      <c r="K24" s="15" t="s">
        <v>42</v>
      </c>
    </row>
    <row r="25" spans="2:11" ht="27" customHeight="1">
      <c r="B25" s="110"/>
      <c r="C25" s="16" t="s">
        <v>44</v>
      </c>
      <c r="D25" s="37" t="s">
        <v>16</v>
      </c>
      <c r="E25" s="12">
        <v>0</v>
      </c>
      <c r="F25" s="13">
        <v>1500000</v>
      </c>
      <c r="G25" s="13">
        <f>E25*F25</f>
        <v>0</v>
      </c>
      <c r="H25" s="12">
        <v>1</v>
      </c>
      <c r="I25" s="13">
        <v>850000</v>
      </c>
      <c r="J25" s="18">
        <f t="shared" si="3"/>
        <v>850000</v>
      </c>
      <c r="K25" s="103" t="s">
        <v>45</v>
      </c>
    </row>
    <row r="26" spans="2:11" ht="27" customHeight="1">
      <c r="B26" s="110"/>
      <c r="C26" s="16" t="s">
        <v>46</v>
      </c>
      <c r="D26" s="37" t="s">
        <v>16</v>
      </c>
      <c r="E26" s="12">
        <v>1</v>
      </c>
      <c r="F26" s="13">
        <v>100000</v>
      </c>
      <c r="G26" s="13">
        <f>E26*F26</f>
        <v>100000</v>
      </c>
      <c r="H26" s="12">
        <v>0</v>
      </c>
      <c r="I26" s="13">
        <v>0</v>
      </c>
      <c r="J26" s="18">
        <f t="shared" si="3"/>
        <v>0</v>
      </c>
      <c r="K26" s="15" t="s">
        <v>47</v>
      </c>
    </row>
    <row r="27" spans="2:11" ht="27" customHeight="1">
      <c r="B27" s="110"/>
      <c r="C27" s="11" t="s">
        <v>48</v>
      </c>
      <c r="D27" s="37" t="s">
        <v>16</v>
      </c>
      <c r="E27" s="12">
        <v>4</v>
      </c>
      <c r="F27" s="13">
        <f>(165000*15)</f>
        <v>2475000</v>
      </c>
      <c r="G27" s="13">
        <f>+E27*F27</f>
        <v>9900000</v>
      </c>
      <c r="H27" s="12">
        <v>4</v>
      </c>
      <c r="I27" s="13">
        <f>9370000/4</f>
        <v>2342500</v>
      </c>
      <c r="J27" s="18">
        <f t="shared" si="3"/>
        <v>9370000</v>
      </c>
      <c r="K27" s="15" t="s">
        <v>17</v>
      </c>
    </row>
    <row r="28" spans="2:11" ht="27" customHeight="1">
      <c r="B28" s="82"/>
      <c r="C28" s="11" t="s">
        <v>49</v>
      </c>
      <c r="D28" s="37" t="s">
        <v>16</v>
      </c>
      <c r="E28" s="12">
        <v>1</v>
      </c>
      <c r="F28" s="13">
        <f>55000*9</f>
        <v>495000</v>
      </c>
      <c r="G28" s="13">
        <f>+F28</f>
        <v>495000</v>
      </c>
      <c r="H28" s="12">
        <v>1</v>
      </c>
      <c r="I28" s="13">
        <v>495000</v>
      </c>
      <c r="J28" s="18">
        <f t="shared" si="3"/>
        <v>495000</v>
      </c>
      <c r="K28" s="15" t="s">
        <v>17</v>
      </c>
    </row>
    <row r="29" spans="2:11" ht="41.25" customHeight="1">
      <c r="B29" s="96" t="s">
        <v>50</v>
      </c>
      <c r="C29" s="11" t="s">
        <v>51</v>
      </c>
      <c r="D29" s="37" t="s">
        <v>16</v>
      </c>
      <c r="E29" s="12">
        <v>9</v>
      </c>
      <c r="F29" s="13">
        <v>50000</v>
      </c>
      <c r="G29" s="13">
        <f t="shared" si="4"/>
        <v>450000</v>
      </c>
      <c r="H29" s="12">
        <v>0</v>
      </c>
      <c r="I29" s="13"/>
      <c r="J29" s="18">
        <f t="shared" si="3"/>
        <v>0</v>
      </c>
      <c r="K29" s="101" t="s">
        <v>52</v>
      </c>
    </row>
    <row r="30" spans="2:11" ht="45.75" customHeight="1">
      <c r="B30" s="109" t="s">
        <v>53</v>
      </c>
      <c r="C30" s="11" t="s">
        <v>54</v>
      </c>
      <c r="D30" s="37" t="s">
        <v>55</v>
      </c>
      <c r="E30" s="12">
        <v>12</v>
      </c>
      <c r="F30" s="13">
        <v>1300000</v>
      </c>
      <c r="G30" s="13">
        <f>E30*F30</f>
        <v>15600000</v>
      </c>
      <c r="H30" s="12">
        <v>12</v>
      </c>
      <c r="I30" s="13">
        <v>1458334</v>
      </c>
      <c r="J30" s="18">
        <f t="shared" si="3"/>
        <v>17500008</v>
      </c>
      <c r="K30" s="103" t="s">
        <v>17</v>
      </c>
    </row>
    <row r="31" spans="2:11" ht="36.75" customHeight="1">
      <c r="B31" s="110"/>
      <c r="C31" s="16" t="s">
        <v>56</v>
      </c>
      <c r="D31" s="37" t="s">
        <v>55</v>
      </c>
      <c r="E31" s="12">
        <v>1</v>
      </c>
      <c r="F31" s="13">
        <v>1000000</v>
      </c>
      <c r="G31" s="13">
        <f t="shared" si="4"/>
        <v>1000000</v>
      </c>
      <c r="H31" s="12">
        <v>1</v>
      </c>
      <c r="I31" s="13">
        <v>1300000</v>
      </c>
      <c r="J31" s="18">
        <f t="shared" si="3"/>
        <v>1300000</v>
      </c>
      <c r="K31" s="105" t="s">
        <v>57</v>
      </c>
    </row>
    <row r="32" spans="2:11" ht="65.25" customHeight="1">
      <c r="B32" s="110"/>
      <c r="C32" s="84" t="s">
        <v>58</v>
      </c>
      <c r="D32" s="34" t="s">
        <v>59</v>
      </c>
      <c r="E32" s="24">
        <v>6</v>
      </c>
      <c r="F32" s="26">
        <v>500000</v>
      </c>
      <c r="G32" s="26">
        <f t="shared" si="4"/>
        <v>3000000</v>
      </c>
      <c r="H32" s="24">
        <v>1</v>
      </c>
      <c r="I32" s="26">
        <v>2329000</v>
      </c>
      <c r="J32" s="18">
        <f t="shared" si="3"/>
        <v>2329000</v>
      </c>
      <c r="K32" s="106" t="s">
        <v>60</v>
      </c>
    </row>
    <row r="33" spans="2:11" ht="57" customHeight="1">
      <c r="B33" s="110"/>
      <c r="C33" s="84" t="s">
        <v>61</v>
      </c>
      <c r="D33" s="83" t="s">
        <v>62</v>
      </c>
      <c r="E33" s="24">
        <v>15</v>
      </c>
      <c r="F33" s="26">
        <v>190000</v>
      </c>
      <c r="G33" s="26">
        <f t="shared" si="4"/>
        <v>2850000</v>
      </c>
      <c r="H33" s="24">
        <v>60</v>
      </c>
      <c r="I33" s="26">
        <v>63000</v>
      </c>
      <c r="J33" s="18">
        <f t="shared" si="3"/>
        <v>3780000</v>
      </c>
      <c r="K33" s="14" t="s">
        <v>24</v>
      </c>
    </row>
    <row r="34" spans="2:11" ht="57" customHeight="1">
      <c r="B34" s="110"/>
      <c r="C34" s="84" t="s">
        <v>63</v>
      </c>
      <c r="D34" s="34" t="s">
        <v>64</v>
      </c>
      <c r="E34" s="24">
        <v>1</v>
      </c>
      <c r="F34" s="26">
        <v>6175000</v>
      </c>
      <c r="G34" s="26">
        <v>6175000</v>
      </c>
      <c r="H34" s="24">
        <v>0</v>
      </c>
      <c r="I34" s="26">
        <v>0</v>
      </c>
      <c r="J34" s="18">
        <f t="shared" si="3"/>
        <v>0</v>
      </c>
      <c r="K34" s="14"/>
    </row>
    <row r="35" spans="2:11" ht="57" customHeight="1">
      <c r="B35" s="110"/>
      <c r="C35" s="84" t="s">
        <v>65</v>
      </c>
      <c r="D35" s="34" t="s">
        <v>64</v>
      </c>
      <c r="E35" s="24">
        <v>1</v>
      </c>
      <c r="F35" s="26">
        <v>800000</v>
      </c>
      <c r="G35" s="26">
        <f>E35*F35</f>
        <v>800000</v>
      </c>
      <c r="H35" s="24">
        <v>1</v>
      </c>
      <c r="I35" s="26">
        <v>800000</v>
      </c>
      <c r="J35" s="18">
        <f t="shared" ref="J35" si="5">H35*I35</f>
        <v>800000</v>
      </c>
      <c r="K35" s="14"/>
    </row>
    <row r="36" spans="2:11" ht="35.25" customHeight="1">
      <c r="B36" s="113"/>
      <c r="C36" s="11" t="s">
        <v>66</v>
      </c>
      <c r="D36" s="33" t="s">
        <v>16</v>
      </c>
      <c r="E36" s="12">
        <v>1</v>
      </c>
      <c r="F36" s="13">
        <v>3500000</v>
      </c>
      <c r="G36" s="13">
        <f t="shared" si="4"/>
        <v>3500000</v>
      </c>
      <c r="H36" s="12">
        <v>1</v>
      </c>
      <c r="I36" s="13">
        <v>6000000</v>
      </c>
      <c r="J36" s="18">
        <f t="shared" si="3"/>
        <v>6000000</v>
      </c>
      <c r="K36" s="13" t="s">
        <v>67</v>
      </c>
    </row>
    <row r="37" spans="2:11" ht="73.5" customHeight="1">
      <c r="B37" s="111"/>
      <c r="C37" s="11" t="s">
        <v>68</v>
      </c>
      <c r="D37" s="33" t="s">
        <v>69</v>
      </c>
      <c r="E37" s="12">
        <v>12</v>
      </c>
      <c r="F37" s="13">
        <v>124352</v>
      </c>
      <c r="G37" s="13">
        <f t="shared" si="4"/>
        <v>1492224</v>
      </c>
      <c r="H37" s="12">
        <v>12</v>
      </c>
      <c r="I37" s="13">
        <v>557865</v>
      </c>
      <c r="J37" s="18">
        <f t="shared" si="3"/>
        <v>6694380</v>
      </c>
      <c r="K37" s="97" t="s">
        <v>70</v>
      </c>
    </row>
    <row r="38" spans="2:11" ht="73.5" customHeight="1">
      <c r="B38" s="112"/>
      <c r="C38" s="11" t="s">
        <v>71</v>
      </c>
      <c r="D38" s="33" t="s">
        <v>69</v>
      </c>
      <c r="E38" s="12">
        <v>15</v>
      </c>
      <c r="F38" s="13">
        <v>28000</v>
      </c>
      <c r="G38" s="13">
        <f t="shared" si="4"/>
        <v>420000</v>
      </c>
      <c r="H38" s="12">
        <v>12</v>
      </c>
      <c r="I38" s="13">
        <v>587920</v>
      </c>
      <c r="J38" s="18">
        <f t="shared" si="3"/>
        <v>7055040</v>
      </c>
      <c r="K38" s="13" t="s">
        <v>72</v>
      </c>
    </row>
    <row r="39" spans="2:11" ht="35.25" customHeight="1">
      <c r="B39" s="87"/>
      <c r="C39" s="88"/>
      <c r="D39" s="89"/>
      <c r="E39" s="90"/>
      <c r="F39" s="91"/>
      <c r="G39" s="91"/>
      <c r="H39" s="90"/>
      <c r="I39" s="91"/>
      <c r="J39" s="91"/>
      <c r="K39" s="91"/>
    </row>
    <row r="40" spans="2:11" ht="14.25" customHeight="1">
      <c r="B40" s="56"/>
      <c r="C40" s="57"/>
      <c r="D40" s="57"/>
      <c r="E40" s="68"/>
      <c r="F40" s="58"/>
      <c r="G40" s="64">
        <f>SUM(G10:G38)</f>
        <v>58130224</v>
      </c>
      <c r="H40" s="65"/>
      <c r="I40" s="57"/>
      <c r="J40" s="66">
        <f>SUM(J9:J36)</f>
        <v>49979208</v>
      </c>
      <c r="K40" s="6"/>
    </row>
    <row r="41" spans="2:11" ht="14.25" customHeight="1">
      <c r="B41" s="59"/>
      <c r="C41" s="9" t="s">
        <v>73</v>
      </c>
      <c r="D41" s="7"/>
      <c r="E41" s="69"/>
      <c r="F41" s="10"/>
      <c r="G41" s="10"/>
      <c r="H41" s="10"/>
      <c r="I41" s="7"/>
      <c r="J41" s="60"/>
      <c r="K41" s="76"/>
    </row>
    <row r="42" spans="2:11" ht="14.25" customHeight="1">
      <c r="B42" s="59"/>
      <c r="C42" s="31" t="s">
        <v>74</v>
      </c>
      <c r="D42" s="32">
        <f>J40/G40</f>
        <v>0.8597800689706615</v>
      </c>
      <c r="E42" s="69"/>
      <c r="F42" s="10"/>
      <c r="G42" s="10"/>
      <c r="H42" s="10"/>
      <c r="I42" s="7"/>
      <c r="J42" s="60"/>
      <c r="K42" s="76"/>
    </row>
    <row r="43" spans="2:11" ht="36" customHeight="1">
      <c r="B43" s="50"/>
      <c r="C43" s="61" t="s">
        <v>75</v>
      </c>
      <c r="D43" s="61"/>
      <c r="E43" s="70"/>
      <c r="F43" s="61"/>
      <c r="G43" s="61"/>
      <c r="H43" s="61"/>
      <c r="I43" s="62">
        <f>SUM(G40-J40)</f>
        <v>8151016</v>
      </c>
      <c r="J43" s="63"/>
      <c r="K43" s="77"/>
    </row>
    <row r="44" spans="2:11" ht="36" customHeight="1">
      <c r="B44" s="59"/>
      <c r="C44" s="92"/>
      <c r="D44" s="92"/>
      <c r="E44" s="77"/>
      <c r="F44" s="92"/>
      <c r="G44" s="92"/>
      <c r="H44" s="92"/>
      <c r="I44" s="93"/>
      <c r="J44" s="94"/>
      <c r="K44" s="77"/>
    </row>
    <row r="45" spans="2:11" ht="69.75" customHeight="1">
      <c r="B45" s="45"/>
      <c r="C45" s="46" t="s">
        <v>76</v>
      </c>
      <c r="D45" s="46"/>
      <c r="E45" s="107" t="s">
        <v>77</v>
      </c>
      <c r="F45" s="107"/>
      <c r="G45" s="95"/>
      <c r="H45" s="47"/>
      <c r="I45" s="48"/>
      <c r="J45" s="49"/>
    </row>
    <row r="46" spans="2:11" ht="36.75" customHeight="1">
      <c r="B46" s="50"/>
      <c r="C46" s="51" t="s">
        <v>78</v>
      </c>
      <c r="D46" s="52"/>
      <c r="E46" s="108" t="s">
        <v>79</v>
      </c>
      <c r="F46" s="108"/>
      <c r="G46" s="85"/>
      <c r="H46" s="53"/>
      <c r="I46" s="54"/>
      <c r="J46" s="55"/>
    </row>
    <row r="47" spans="2:11">
      <c r="C47" s="43"/>
      <c r="D47" s="43"/>
      <c r="E47" s="71"/>
      <c r="F47" s="44"/>
      <c r="G47" s="44"/>
      <c r="H47" s="44"/>
    </row>
  </sheetData>
  <mergeCells count="16">
    <mergeCell ref="I2:K2"/>
    <mergeCell ref="D2:H5"/>
    <mergeCell ref="B2:C5"/>
    <mergeCell ref="B9:B20"/>
    <mergeCell ref="E7:G7"/>
    <mergeCell ref="K7:K9"/>
    <mergeCell ref="I3:K3"/>
    <mergeCell ref="I4:K4"/>
    <mergeCell ref="I5:K5"/>
    <mergeCell ref="B7:C8"/>
    <mergeCell ref="D7:D8"/>
    <mergeCell ref="E45:F45"/>
    <mergeCell ref="E46:F46"/>
    <mergeCell ref="B21:B27"/>
    <mergeCell ref="B37:B38"/>
    <mergeCell ref="B30:B36"/>
  </mergeCells>
  <printOptions horizontalCentered="1" verticalCentered="1"/>
  <pageMargins left="0.39370078740157483" right="0.59055118110236227" top="0.59055118110236227" bottom="0.59055118110236227" header="0" footer="0"/>
  <pageSetup scale="60" fitToHeight="2" orientation="landscape" horizontalDpi="300" verticalDpi="300" r:id="rId1"/>
  <headerFooter alignWithMargins="0">
    <oddHeader xml:space="preserve">&amp;C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>Luz Adriana  Melo Vanegas</DisplayName>
        <AccountId>17</AccountId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6DC9B-D759-422B-8B58-DBA62E51FBAF}"/>
</file>

<file path=customXml/itemProps2.xml><?xml version="1.0" encoding="utf-8"?>
<ds:datastoreItem xmlns:ds="http://schemas.openxmlformats.org/officeDocument/2006/customXml" ds:itemID="{3DC3D99A-551A-4ECB-9681-6948EF1006C9}"/>
</file>

<file path=customXml/itemProps3.xml><?xml version="1.0" encoding="utf-8"?>
<ds:datastoreItem xmlns:ds="http://schemas.openxmlformats.org/officeDocument/2006/customXml" ds:itemID="{DD90E0F7-5592-4554-9FAF-3BD4B8AFF4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1998-11-05T22:43:30Z</dcterms:created>
  <dcterms:modified xsi:type="dcterms:W3CDTF">2024-12-11T16:52:41Z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