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uby\OneDrive\Documentos\Escritorio\"/>
    </mc:Choice>
  </mc:AlternateContent>
  <xr:revisionPtr revIDLastSave="0" documentId="8_{3EF6F31A-35F3-4527-ABB2-3230E914D6CA}" xr6:coauthVersionLast="47" xr6:coauthVersionMax="47" xr10:uidLastSave="{00000000-0000-0000-0000-000000000000}"/>
  <bookViews>
    <workbookView xWindow="-110" yWindow="-110" windowWidth="19420" windowHeight="10300" firstSheet="1" activeTab="2" xr2:uid="{4718C4C6-2698-4547-AF43-268655B8FBE5}"/>
  </bookViews>
  <sheets>
    <sheet name="MENU" sheetId="75" state="hidden" r:id="rId1"/>
    <sheet name="INGRESO VARIABLES" sheetId="63" r:id="rId2"/>
    <sheet name="CUADRO MANDO" sheetId="3" r:id="rId3"/>
    <sheet name="1." sheetId="5" r:id="rId4"/>
    <sheet name="2." sheetId="6" r:id="rId5"/>
    <sheet name="3." sheetId="78" r:id="rId6"/>
    <sheet name="4." sheetId="10" r:id="rId7"/>
    <sheet name="5." sheetId="11" r:id="rId8"/>
    <sheet name="6." sheetId="13" r:id="rId9"/>
    <sheet name="7." sheetId="15" r:id="rId10"/>
    <sheet name="8." sheetId="76" r:id="rId11"/>
    <sheet name="9." sheetId="34" r:id="rId12"/>
    <sheet name="10." sheetId="64" r:id="rId13"/>
    <sheet name="11." sheetId="77" r:id="rId14"/>
    <sheet name="12." sheetId="70" r:id="rId15"/>
    <sheet name="13." sheetId="71" r:id="rId16"/>
    <sheet name="14." sheetId="67" r:id="rId17"/>
    <sheet name="15." sheetId="79" r:id="rId18"/>
    <sheet name="16." sheetId="80" r:id="rId19"/>
    <sheet name="17." sheetId="83" r:id="rId20"/>
    <sheet name="18." sheetId="84" r:id="rId21"/>
    <sheet name="Hoja5" sheetId="52" state="hidden" r:id="rId22"/>
  </sheets>
  <externalReferences>
    <externalReference r:id="rId23"/>
    <externalReference r:id="rId24"/>
  </externalReferences>
  <definedNames>
    <definedName name="_xlnm._FilterDatabase" localSheetId="2" hidden="1">'CUADRO MANDO'!$A$3:$AB$19</definedName>
    <definedName name="_xlnm.Print_Area" localSheetId="3">'1.'!$B$1:$N$33</definedName>
    <definedName name="_xlnm.Print_Area" localSheetId="12">'10.'!#REF!</definedName>
    <definedName name="_xlnm.Print_Area" localSheetId="13">'11.'!#REF!</definedName>
    <definedName name="_xlnm.Print_Area" localSheetId="14">'12.'!#REF!</definedName>
    <definedName name="_xlnm.Print_Area" localSheetId="15">'13.'!#REF!</definedName>
    <definedName name="_xlnm.Print_Area" localSheetId="16">'14.'!#REF!</definedName>
    <definedName name="_xlnm.Print_Area" localSheetId="17">'15.'!#REF!</definedName>
    <definedName name="_xlnm.Print_Area" localSheetId="18">'16.'!#REF!</definedName>
    <definedName name="_xlnm.Print_Area" localSheetId="19">'17.'!#REF!</definedName>
    <definedName name="_xlnm.Print_Area" localSheetId="20">'18.'!#REF!</definedName>
    <definedName name="_xlnm.Print_Area" localSheetId="4">'2.'!#REF!</definedName>
    <definedName name="_xlnm.Print_Area" localSheetId="5">'3.'!#REF!</definedName>
    <definedName name="_xlnm.Print_Area" localSheetId="6">'4.'!#REF!</definedName>
    <definedName name="_xlnm.Print_Area" localSheetId="7">'5.'!#REF!</definedName>
    <definedName name="_xlnm.Print_Area" localSheetId="8">'6.'!#REF!</definedName>
    <definedName name="_xlnm.Print_Area" localSheetId="9">'7.'!#REF!</definedName>
    <definedName name="_xlnm.Print_Area" localSheetId="10">'8.'!#REF!</definedName>
    <definedName name="_xlnm.Print_Area" localSheetId="11">'9.'!#REF!</definedName>
    <definedName name="_xlnm.Print_Area" localSheetId="2">'CUADRO MANDO'!$A$1:$O$19</definedName>
    <definedName name="_xlnm.Print_Area" localSheetId="1">'INGRESO VARIABLES'!$A$1:$C$32</definedName>
    <definedName name="Estado">[1]Parámetro!$H$2:$H$3</definedName>
    <definedName name="Fuente">[1]Parámetro!$D$2:$D$17</definedName>
    <definedName name="Tipo">[1]Parámetro!$F$2:$F$4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" i="63" l="1"/>
  <c r="O28" i="63"/>
  <c r="N28" i="63"/>
  <c r="M28" i="63"/>
  <c r="B15" i="84" l="1"/>
  <c r="M15" i="84"/>
  <c r="B14" i="84"/>
  <c r="C14" i="84"/>
  <c r="C10" i="84"/>
  <c r="K16" i="84"/>
  <c r="C9" i="84"/>
  <c r="C7" i="84"/>
  <c r="B17" i="84"/>
  <c r="C6" i="84"/>
  <c r="L15" i="84"/>
  <c r="G15" i="84"/>
  <c r="I14" i="84"/>
  <c r="J14" i="84"/>
  <c r="N14" i="84"/>
  <c r="D14" i="84"/>
  <c r="F16" i="84"/>
  <c r="G16" i="84"/>
  <c r="L16" i="84"/>
  <c r="M16" i="84"/>
  <c r="N15" i="84"/>
  <c r="E14" i="84"/>
  <c r="K14" i="84"/>
  <c r="C15" i="84"/>
  <c r="I15" i="84"/>
  <c r="I17" i="84" s="1"/>
  <c r="H16" i="84"/>
  <c r="N16" i="84"/>
  <c r="F14" i="84"/>
  <c r="L14" i="84"/>
  <c r="D15" i="84"/>
  <c r="J15" i="84"/>
  <c r="C16" i="84"/>
  <c r="I16" i="84"/>
  <c r="O16" i="84"/>
  <c r="H15" i="84"/>
  <c r="G14" i="84"/>
  <c r="M14" i="84"/>
  <c r="E15" i="84"/>
  <c r="K15" i="84"/>
  <c r="D16" i="84"/>
  <c r="J16" i="84"/>
  <c r="H14" i="84"/>
  <c r="F15" i="84"/>
  <c r="E16" i="84"/>
  <c r="N14" i="83"/>
  <c r="M14" i="83"/>
  <c r="L14" i="83"/>
  <c r="K14" i="83"/>
  <c r="J14" i="83"/>
  <c r="I14" i="83"/>
  <c r="H14" i="83"/>
  <c r="G14" i="83"/>
  <c r="F15" i="83"/>
  <c r="C14" i="83"/>
  <c r="L28" i="63"/>
  <c r="K28" i="63"/>
  <c r="J28" i="63"/>
  <c r="I28" i="63"/>
  <c r="H28" i="63"/>
  <c r="G28" i="63"/>
  <c r="F28" i="63"/>
  <c r="E28" i="63"/>
  <c r="B15" i="83"/>
  <c r="M15" i="83"/>
  <c r="B14" i="83"/>
  <c r="F14" i="83"/>
  <c r="C10" i="83"/>
  <c r="H16" i="83"/>
  <c r="E14" i="83"/>
  <c r="C9" i="83"/>
  <c r="C7" i="83"/>
  <c r="B17" i="83"/>
  <c r="C6" i="83"/>
  <c r="F27" i="63"/>
  <c r="J27" i="63"/>
  <c r="L15" i="83"/>
  <c r="G15" i="83"/>
  <c r="D14" i="83"/>
  <c r="H15" i="83"/>
  <c r="N15" i="83"/>
  <c r="E15" i="83"/>
  <c r="K15" i="83"/>
  <c r="C15" i="83"/>
  <c r="I15" i="83"/>
  <c r="D15" i="83"/>
  <c r="J15" i="83"/>
  <c r="S24" i="3"/>
  <c r="C35" i="80"/>
  <c r="R21" i="3"/>
  <c r="C6" i="80"/>
  <c r="C7" i="80"/>
  <c r="B17" i="80"/>
  <c r="C9" i="80"/>
  <c r="C10" i="80"/>
  <c r="F16" i="80"/>
  <c r="B14" i="80"/>
  <c r="I14" i="80"/>
  <c r="B15" i="80"/>
  <c r="F15" i="80"/>
  <c r="I15" i="80"/>
  <c r="L15" i="80"/>
  <c r="C36" i="80"/>
  <c r="C6" i="79"/>
  <c r="C7" i="79"/>
  <c r="B17" i="79"/>
  <c r="C9" i="79"/>
  <c r="C10" i="79"/>
  <c r="F16" i="79"/>
  <c r="B14" i="79"/>
  <c r="F14" i="79"/>
  <c r="B15" i="79"/>
  <c r="J15" i="79"/>
  <c r="H15" i="79"/>
  <c r="I15" i="79"/>
  <c r="N15" i="79"/>
  <c r="C6" i="67"/>
  <c r="C7" i="67"/>
  <c r="B17" i="67"/>
  <c r="C9" i="67"/>
  <c r="C10" i="67"/>
  <c r="C16" i="67"/>
  <c r="B14" i="67"/>
  <c r="C14" i="67"/>
  <c r="B15" i="67"/>
  <c r="C15" i="67"/>
  <c r="C6" i="71"/>
  <c r="C7" i="71"/>
  <c r="B17" i="71"/>
  <c r="C9" i="71"/>
  <c r="C10" i="71"/>
  <c r="I16" i="71"/>
  <c r="B14" i="71"/>
  <c r="L14" i="71"/>
  <c r="B15" i="71"/>
  <c r="F15" i="71"/>
  <c r="C15" i="71"/>
  <c r="I15" i="71"/>
  <c r="C6" i="70"/>
  <c r="C7" i="70"/>
  <c r="B17" i="70"/>
  <c r="C9" i="70"/>
  <c r="C10" i="70"/>
  <c r="G16" i="70"/>
  <c r="B14" i="70"/>
  <c r="E14" i="70"/>
  <c r="G14" i="70"/>
  <c r="B15" i="70"/>
  <c r="G15" i="70"/>
  <c r="N15" i="70"/>
  <c r="C6" i="77"/>
  <c r="C7" i="77"/>
  <c r="B17" i="77"/>
  <c r="C9" i="77"/>
  <c r="C10" i="77"/>
  <c r="C16" i="77"/>
  <c r="B14" i="77"/>
  <c r="C14" i="77"/>
  <c r="B15" i="77"/>
  <c r="C15" i="77"/>
  <c r="C34" i="77"/>
  <c r="C6" i="64"/>
  <c r="C7" i="64"/>
  <c r="B17" i="64"/>
  <c r="C9" i="64"/>
  <c r="C10" i="64"/>
  <c r="C16" i="64"/>
  <c r="B14" i="64"/>
  <c r="C14" i="64"/>
  <c r="B15" i="64"/>
  <c r="C15" i="64"/>
  <c r="C34" i="64"/>
  <c r="C6" i="34"/>
  <c r="C7" i="34"/>
  <c r="B17" i="34"/>
  <c r="C9" i="34"/>
  <c r="C10" i="34"/>
  <c r="C16" i="34"/>
  <c r="B14" i="34"/>
  <c r="C14" i="34"/>
  <c r="B15" i="34"/>
  <c r="C15" i="34"/>
  <c r="C6" i="76"/>
  <c r="C7" i="76"/>
  <c r="B17" i="76"/>
  <c r="C9" i="76"/>
  <c r="C10" i="76"/>
  <c r="C16" i="76"/>
  <c r="B14" i="76"/>
  <c r="F14" i="76"/>
  <c r="N14" i="76"/>
  <c r="B15" i="76"/>
  <c r="E15" i="76"/>
  <c r="D15" i="76"/>
  <c r="C15" i="76"/>
  <c r="H15" i="76"/>
  <c r="I15" i="76"/>
  <c r="K15" i="76"/>
  <c r="C6" i="15"/>
  <c r="C7" i="15"/>
  <c r="C9" i="15"/>
  <c r="C10" i="15"/>
  <c r="E16" i="15"/>
  <c r="B14" i="15"/>
  <c r="E14" i="15"/>
  <c r="D14" i="15"/>
  <c r="C14" i="15"/>
  <c r="H14" i="15"/>
  <c r="I14" i="15"/>
  <c r="K14" i="15"/>
  <c r="B15" i="15"/>
  <c r="L15" i="15"/>
  <c r="F15" i="15"/>
  <c r="H15" i="15"/>
  <c r="B17" i="15"/>
  <c r="C6" i="13"/>
  <c r="C7" i="13"/>
  <c r="B17" i="13"/>
  <c r="C9" i="13"/>
  <c r="C10" i="13"/>
  <c r="C16" i="13"/>
  <c r="B14" i="13"/>
  <c r="C14" i="13"/>
  <c r="B15" i="13"/>
  <c r="C15" i="13"/>
  <c r="C6" i="11"/>
  <c r="C7" i="11"/>
  <c r="B17" i="11"/>
  <c r="C9" i="11"/>
  <c r="C10" i="11"/>
  <c r="J16" i="11"/>
  <c r="B14" i="11"/>
  <c r="G14" i="11"/>
  <c r="D14" i="11"/>
  <c r="E14" i="11"/>
  <c r="F14" i="11"/>
  <c r="H14" i="11"/>
  <c r="J14" i="11"/>
  <c r="K14" i="11"/>
  <c r="L14" i="11"/>
  <c r="N14" i="11"/>
  <c r="B15" i="11"/>
  <c r="H15" i="11"/>
  <c r="H17" i="11" s="1"/>
  <c r="E15" i="11"/>
  <c r="E17" i="11" s="1"/>
  <c r="R10" i="3" s="1"/>
  <c r="D15" i="11"/>
  <c r="D17" i="11" s="1"/>
  <c r="I15" i="11"/>
  <c r="I17" i="11" s="1"/>
  <c r="J15" i="11"/>
  <c r="C6" i="10"/>
  <c r="C7" i="10"/>
  <c r="B17" i="10"/>
  <c r="C9" i="10"/>
  <c r="C10" i="10"/>
  <c r="C16" i="10"/>
  <c r="B14" i="10"/>
  <c r="C14" i="10"/>
  <c r="B15" i="10"/>
  <c r="C15" i="10"/>
  <c r="C6" i="78"/>
  <c r="C7" i="78"/>
  <c r="B17" i="78"/>
  <c r="C9" i="78"/>
  <c r="C10" i="78"/>
  <c r="C16" i="78"/>
  <c r="B14" i="78"/>
  <c r="C14" i="78"/>
  <c r="B15" i="78"/>
  <c r="C15" i="78"/>
  <c r="C6" i="6"/>
  <c r="C7" i="6"/>
  <c r="B17" i="6"/>
  <c r="C9" i="6"/>
  <c r="C10" i="6"/>
  <c r="M16" i="6"/>
  <c r="B14" i="6"/>
  <c r="D14" i="6"/>
  <c r="B15" i="6"/>
  <c r="E15" i="6"/>
  <c r="D15" i="6"/>
  <c r="B6" i="5"/>
  <c r="C6" i="5"/>
  <c r="B7" i="5"/>
  <c r="C7" i="5"/>
  <c r="B16" i="5"/>
  <c r="B8" i="5"/>
  <c r="C8" i="5"/>
  <c r="C9" i="5"/>
  <c r="C10" i="5"/>
  <c r="C15" i="5"/>
  <c r="B14" i="5"/>
  <c r="C14" i="5"/>
  <c r="C16" i="5" s="1"/>
  <c r="P6" i="3" s="1"/>
  <c r="P16" i="3"/>
  <c r="C15" i="11"/>
  <c r="C17" i="11" s="1"/>
  <c r="K15" i="11"/>
  <c r="K17" i="11" s="1"/>
  <c r="M15" i="11"/>
  <c r="M17" i="11" s="1"/>
  <c r="I14" i="76"/>
  <c r="M15" i="70"/>
  <c r="C15" i="79"/>
  <c r="F15" i="79"/>
  <c r="L15" i="79"/>
  <c r="D15" i="79"/>
  <c r="G15" i="79"/>
  <c r="M15" i="79"/>
  <c r="M14" i="70"/>
  <c r="D14" i="70"/>
  <c r="D14" i="76"/>
  <c r="J14" i="76"/>
  <c r="M14" i="76"/>
  <c r="C15" i="70"/>
  <c r="E15" i="70"/>
  <c r="K15" i="70"/>
  <c r="D15" i="70"/>
  <c r="F15" i="70"/>
  <c r="L15" i="70"/>
  <c r="L14" i="76"/>
  <c r="H14" i="76"/>
  <c r="E14" i="76"/>
  <c r="J15" i="70"/>
  <c r="L15" i="11"/>
  <c r="L17" i="11" s="1"/>
  <c r="G15" i="11"/>
  <c r="G17" i="11" s="1"/>
  <c r="K14" i="76"/>
  <c r="G14" i="76"/>
  <c r="C14" i="76"/>
  <c r="I15" i="70"/>
  <c r="K15" i="79"/>
  <c r="I14" i="79"/>
  <c r="N15" i="6"/>
  <c r="K15" i="15"/>
  <c r="G15" i="15"/>
  <c r="M15" i="15"/>
  <c r="J15" i="15"/>
  <c r="M15" i="6"/>
  <c r="C15" i="6"/>
  <c r="I15" i="6"/>
  <c r="K15" i="6"/>
  <c r="L15" i="6"/>
  <c r="C14" i="71"/>
  <c r="H15" i="6"/>
  <c r="H14" i="79"/>
  <c r="H17" i="79" s="1"/>
  <c r="E15" i="79"/>
  <c r="C15" i="80"/>
  <c r="F14" i="6"/>
  <c r="F15" i="11"/>
  <c r="F17" i="11" s="1"/>
  <c r="L15" i="71"/>
  <c r="J14" i="6"/>
  <c r="N15" i="11"/>
  <c r="N17" i="11" s="1"/>
  <c r="AA10" i="3" s="1"/>
  <c r="H15" i="70"/>
  <c r="F16" i="76"/>
  <c r="L14" i="6"/>
  <c r="M14" i="79"/>
  <c r="H14" i="6"/>
  <c r="J15" i="76"/>
  <c r="V21" i="3"/>
  <c r="F15" i="6"/>
  <c r="G15" i="6"/>
  <c r="D15" i="15"/>
  <c r="E15" i="15"/>
  <c r="G14" i="79"/>
  <c r="F14" i="80"/>
  <c r="N14" i="70"/>
  <c r="C14" i="70"/>
  <c r="J15" i="6"/>
  <c r="E14" i="6"/>
  <c r="I14" i="11"/>
  <c r="C14" i="11"/>
  <c r="N14" i="15"/>
  <c r="G14" i="15"/>
  <c r="N15" i="76"/>
  <c r="G15" i="76"/>
  <c r="I14" i="6"/>
  <c r="L14" i="70"/>
  <c r="L14" i="80"/>
  <c r="C14" i="80"/>
  <c r="C17" i="80" s="1"/>
  <c r="C34" i="80" s="1"/>
  <c r="C14" i="6"/>
  <c r="N15" i="15"/>
  <c r="M14" i="15"/>
  <c r="F14" i="15"/>
  <c r="M15" i="76"/>
  <c r="F15" i="76"/>
  <c r="J14" i="70"/>
  <c r="K14" i="6"/>
  <c r="F14" i="71"/>
  <c r="N14" i="79"/>
  <c r="C14" i="79"/>
  <c r="H14" i="70"/>
  <c r="J14" i="15"/>
  <c r="G14" i="6"/>
  <c r="G17" i="6" s="1"/>
  <c r="L14" i="79"/>
  <c r="I15" i="15"/>
  <c r="J14" i="79"/>
  <c r="K14" i="79"/>
  <c r="I14" i="70"/>
  <c r="I17" i="70" s="1"/>
  <c r="V17" i="3" s="1"/>
  <c r="I14" i="71"/>
  <c r="M14" i="6"/>
  <c r="C15" i="15"/>
  <c r="D14" i="79"/>
  <c r="E14" i="79"/>
  <c r="K14" i="70"/>
  <c r="F14" i="70"/>
  <c r="N14" i="6"/>
  <c r="M14" i="11"/>
  <c r="L14" i="15"/>
  <c r="L15" i="76"/>
  <c r="Z21" i="3"/>
  <c r="X21" i="3"/>
  <c r="T21" i="3"/>
  <c r="I16" i="70"/>
  <c r="F16" i="71"/>
  <c r="H16" i="15"/>
  <c r="C16" i="80"/>
  <c r="O16" i="11"/>
  <c r="I16" i="80"/>
  <c r="G16" i="11"/>
  <c r="D16" i="11"/>
  <c r="I16" i="11"/>
  <c r="H16" i="11"/>
  <c r="L16" i="71"/>
  <c r="M16" i="11"/>
  <c r="O16" i="80"/>
  <c r="G16" i="15"/>
  <c r="C16" i="11"/>
  <c r="O16" i="71"/>
  <c r="L16" i="11"/>
  <c r="L16" i="80"/>
  <c r="C16" i="71"/>
  <c r="K16" i="11"/>
  <c r="D16" i="15"/>
  <c r="J16" i="83"/>
  <c r="I16" i="83"/>
  <c r="C16" i="83"/>
  <c r="D16" i="83"/>
  <c r="N16" i="83"/>
  <c r="J16" i="6"/>
  <c r="D16" i="6"/>
  <c r="G16" i="6"/>
  <c r="G16" i="83"/>
  <c r="E16" i="6"/>
  <c r="F16" i="6"/>
  <c r="H16" i="70"/>
  <c r="L16" i="6"/>
  <c r="F16" i="70"/>
  <c r="G16" i="79"/>
  <c r="O16" i="6"/>
  <c r="K16" i="6"/>
  <c r="C16" i="6"/>
  <c r="O16" i="79"/>
  <c r="F16" i="83"/>
  <c r="H16" i="79"/>
  <c r="I16" i="6"/>
  <c r="N16" i="6"/>
  <c r="H16" i="6"/>
  <c r="C16" i="79"/>
  <c r="L16" i="79"/>
  <c r="L16" i="70"/>
  <c r="K16" i="70"/>
  <c r="L16" i="15"/>
  <c r="K16" i="83"/>
  <c r="J16" i="70"/>
  <c r="D16" i="70"/>
  <c r="I16" i="15"/>
  <c r="F16" i="11"/>
  <c r="N16" i="11"/>
  <c r="E16" i="70"/>
  <c r="O16" i="70"/>
  <c r="N16" i="70"/>
  <c r="C16" i="70"/>
  <c r="M16" i="70"/>
  <c r="M16" i="15"/>
  <c r="E16" i="11"/>
  <c r="K16" i="15"/>
  <c r="C16" i="15"/>
  <c r="O16" i="83"/>
  <c r="L16" i="76"/>
  <c r="M16" i="79"/>
  <c r="N16" i="76"/>
  <c r="J16" i="76"/>
  <c r="D16" i="79"/>
  <c r="F16" i="15"/>
  <c r="M16" i="76"/>
  <c r="J16" i="15"/>
  <c r="M16" i="83"/>
  <c r="I16" i="79"/>
  <c r="I16" i="76"/>
  <c r="H16" i="76"/>
  <c r="E16" i="76"/>
  <c r="O16" i="15"/>
  <c r="N16" i="79"/>
  <c r="N16" i="15"/>
  <c r="E16" i="79"/>
  <c r="D16" i="76"/>
  <c r="K16" i="76"/>
  <c r="L16" i="83"/>
  <c r="J16" i="79"/>
  <c r="K16" i="79"/>
  <c r="O16" i="76"/>
  <c r="G16" i="76"/>
  <c r="E16" i="83"/>
  <c r="V25" i="3"/>
  <c r="P25" i="3"/>
  <c r="P24" i="3"/>
  <c r="V24" i="3"/>
  <c r="C17" i="70" l="1"/>
  <c r="C34" i="70" s="1"/>
  <c r="L17" i="83"/>
  <c r="Y22" i="3" s="1"/>
  <c r="M17" i="76"/>
  <c r="Z13" i="3" s="1"/>
  <c r="L17" i="79"/>
  <c r="C43" i="79" s="1"/>
  <c r="E17" i="79"/>
  <c r="R20" i="3" s="1"/>
  <c r="H17" i="76"/>
  <c r="U13" i="3" s="1"/>
  <c r="J17" i="84"/>
  <c r="W23" i="3" s="1"/>
  <c r="M17" i="84"/>
  <c r="C44" i="84" s="1"/>
  <c r="L17" i="15"/>
  <c r="Y12" i="3" s="1"/>
  <c r="F17" i="71"/>
  <c r="C35" i="71" s="1"/>
  <c r="C17" i="10"/>
  <c r="C34" i="10" s="1"/>
  <c r="I17" i="76"/>
  <c r="C40" i="76" s="1"/>
  <c r="D17" i="84"/>
  <c r="C35" i="84" s="1"/>
  <c r="G17" i="84"/>
  <c r="T23" i="3" s="1"/>
  <c r="D17" i="76"/>
  <c r="Q13" i="3" s="1"/>
  <c r="O15" i="71"/>
  <c r="K17" i="70"/>
  <c r="X17" i="3" s="1"/>
  <c r="C17" i="34"/>
  <c r="P14" i="3" s="1"/>
  <c r="C17" i="67"/>
  <c r="C34" i="67" s="1"/>
  <c r="N17" i="84"/>
  <c r="AA23" i="3" s="1"/>
  <c r="N17" i="79"/>
  <c r="AA20" i="3" s="1"/>
  <c r="H17" i="15"/>
  <c r="C39" i="15" s="1"/>
  <c r="I17" i="15"/>
  <c r="C40" i="15" s="1"/>
  <c r="H17" i="83"/>
  <c r="U22" i="3" s="1"/>
  <c r="G17" i="70"/>
  <c r="T17" i="3" s="1"/>
  <c r="N17" i="15"/>
  <c r="AA12" i="3" s="1"/>
  <c r="L17" i="70"/>
  <c r="C43" i="70" s="1"/>
  <c r="J17" i="15"/>
  <c r="W12" i="3" s="1"/>
  <c r="N17" i="70"/>
  <c r="C45" i="70" s="1"/>
  <c r="L17" i="71"/>
  <c r="Y18" i="3" s="1"/>
  <c r="I17" i="71"/>
  <c r="C36" i="71" s="1"/>
  <c r="K17" i="76"/>
  <c r="C42" i="76" s="1"/>
  <c r="N17" i="83"/>
  <c r="AA22" i="3" s="1"/>
  <c r="L17" i="80"/>
  <c r="Y24" i="3" s="1"/>
  <c r="L17" i="84"/>
  <c r="C43" i="84" s="1"/>
  <c r="D17" i="70"/>
  <c r="C35" i="70" s="1"/>
  <c r="F17" i="84"/>
  <c r="S23" i="3" s="1"/>
  <c r="E17" i="83"/>
  <c r="R22" i="3" s="1"/>
  <c r="H17" i="70"/>
  <c r="U17" i="3" s="1"/>
  <c r="K17" i="6"/>
  <c r="X7" i="3" s="1"/>
  <c r="J17" i="6"/>
  <c r="C41" i="6" s="1"/>
  <c r="C17" i="6"/>
  <c r="P7" i="3" s="1"/>
  <c r="M17" i="70"/>
  <c r="Z17" i="3" s="1"/>
  <c r="I17" i="80"/>
  <c r="O14" i="71"/>
  <c r="N17" i="6"/>
  <c r="C45" i="6" s="1"/>
  <c r="C17" i="79"/>
  <c r="P20" i="3" s="1"/>
  <c r="J17" i="70"/>
  <c r="W17" i="3" s="1"/>
  <c r="K17" i="15"/>
  <c r="C42" i="15" s="1"/>
  <c r="I17" i="79"/>
  <c r="V20" i="3" s="1"/>
  <c r="F17" i="79"/>
  <c r="C37" i="79" s="1"/>
  <c r="J17" i="83"/>
  <c r="W22" i="3" s="1"/>
  <c r="C17" i="76"/>
  <c r="P13" i="3" s="1"/>
  <c r="V10" i="3"/>
  <c r="C40" i="11"/>
  <c r="C42" i="11"/>
  <c r="X10" i="3"/>
  <c r="N17" i="76"/>
  <c r="C45" i="76" s="1"/>
  <c r="C17" i="84"/>
  <c r="P23" i="3" s="1"/>
  <c r="F17" i="70"/>
  <c r="S17" i="3" s="1"/>
  <c r="K17" i="79"/>
  <c r="X20" i="3" s="1"/>
  <c r="G17" i="15"/>
  <c r="T12" i="3" s="1"/>
  <c r="O14" i="80"/>
  <c r="L17" i="76"/>
  <c r="C43" i="76" s="1"/>
  <c r="J17" i="76"/>
  <c r="W13" i="3" s="1"/>
  <c r="J17" i="11"/>
  <c r="C41" i="11" s="1"/>
  <c r="F17" i="15"/>
  <c r="C37" i="15" s="1"/>
  <c r="E17" i="15"/>
  <c r="C36" i="15" s="1"/>
  <c r="E17" i="76"/>
  <c r="C36" i="76" s="1"/>
  <c r="C17" i="71"/>
  <c r="P18" i="3" s="1"/>
  <c r="J17" i="79"/>
  <c r="C41" i="79" s="1"/>
  <c r="O15" i="83"/>
  <c r="D17" i="83"/>
  <c r="Q22" i="3" s="1"/>
  <c r="F17" i="83"/>
  <c r="S22" i="3" s="1"/>
  <c r="C17" i="83"/>
  <c r="C34" i="83" s="1"/>
  <c r="I17" i="83"/>
  <c r="V22" i="3" s="1"/>
  <c r="D17" i="79"/>
  <c r="C35" i="79" s="1"/>
  <c r="O15" i="15"/>
  <c r="H17" i="6"/>
  <c r="U7" i="3" s="1"/>
  <c r="I17" i="6"/>
  <c r="C40" i="6" s="1"/>
  <c r="G17" i="76"/>
  <c r="C38" i="76" s="1"/>
  <c r="T10" i="3"/>
  <c r="C38" i="11"/>
  <c r="S10" i="3"/>
  <c r="C37" i="11"/>
  <c r="O15" i="76"/>
  <c r="O15" i="84"/>
  <c r="O15" i="11"/>
  <c r="O15" i="70"/>
  <c r="O14" i="76"/>
  <c r="G17" i="79"/>
  <c r="C38" i="79" s="1"/>
  <c r="O15" i="79"/>
  <c r="O15" i="6"/>
  <c r="K17" i="84"/>
  <c r="C42" i="84" s="1"/>
  <c r="O14" i="6"/>
  <c r="C36" i="11"/>
  <c r="O14" i="79"/>
  <c r="F17" i="6"/>
  <c r="M17" i="79"/>
  <c r="Z20" i="3" s="1"/>
  <c r="L17" i="6"/>
  <c r="C43" i="6" s="1"/>
  <c r="M17" i="6"/>
  <c r="Z7" i="3" s="1"/>
  <c r="O14" i="70"/>
  <c r="C17" i="78"/>
  <c r="C34" i="78" s="1"/>
  <c r="O14" i="11"/>
  <c r="C17" i="13"/>
  <c r="C34" i="13" s="1"/>
  <c r="O14" i="15"/>
  <c r="C17" i="64"/>
  <c r="P15" i="3" s="1"/>
  <c r="M17" i="83"/>
  <c r="Z22" i="3" s="1"/>
  <c r="G17" i="83"/>
  <c r="C38" i="83" s="1"/>
  <c r="K17" i="83"/>
  <c r="C42" i="83" s="1"/>
  <c r="E17" i="84"/>
  <c r="R23" i="3" s="1"/>
  <c r="P21" i="3"/>
  <c r="C17" i="15"/>
  <c r="P12" i="3" s="1"/>
  <c r="M17" i="15"/>
  <c r="C44" i="15" s="1"/>
  <c r="D17" i="15"/>
  <c r="Q12" i="3" s="1"/>
  <c r="F17" i="76"/>
  <c r="C37" i="76" s="1"/>
  <c r="E17" i="70"/>
  <c r="C36" i="70" s="1"/>
  <c r="O15" i="80"/>
  <c r="O14" i="84"/>
  <c r="H17" i="84"/>
  <c r="C39" i="84" s="1"/>
  <c r="Y10" i="3"/>
  <c r="C43" i="11"/>
  <c r="Z10" i="3"/>
  <c r="C44" i="11"/>
  <c r="V23" i="3"/>
  <c r="C40" i="84"/>
  <c r="C39" i="11"/>
  <c r="U10" i="3"/>
  <c r="T7" i="3"/>
  <c r="C38" i="6"/>
  <c r="C39" i="79"/>
  <c r="U20" i="3"/>
  <c r="C34" i="11"/>
  <c r="P10" i="3"/>
  <c r="C35" i="11"/>
  <c r="Q10" i="3"/>
  <c r="C45" i="11"/>
  <c r="O14" i="83"/>
  <c r="E17" i="6"/>
  <c r="D17" i="6"/>
  <c r="F17" i="80"/>
  <c r="C37" i="80" s="1"/>
  <c r="C40" i="70"/>
  <c r="P17" i="3" l="1"/>
  <c r="C43" i="83"/>
  <c r="Y23" i="3"/>
  <c r="V18" i="3"/>
  <c r="C41" i="84"/>
  <c r="C44" i="76"/>
  <c r="V13" i="3"/>
  <c r="C36" i="79"/>
  <c r="Y20" i="3"/>
  <c r="C39" i="76"/>
  <c r="C38" i="84"/>
  <c r="Z23" i="3"/>
  <c r="C43" i="15"/>
  <c r="Q23" i="3"/>
  <c r="S18" i="3"/>
  <c r="P9" i="3"/>
  <c r="Y17" i="3"/>
  <c r="P19" i="3"/>
  <c r="C35" i="76"/>
  <c r="U12" i="3"/>
  <c r="C42" i="70"/>
  <c r="C34" i="34"/>
  <c r="O17" i="71"/>
  <c r="V12" i="3"/>
  <c r="C37" i="71"/>
  <c r="C45" i="84"/>
  <c r="C45" i="83"/>
  <c r="C45" i="79"/>
  <c r="AA17" i="3"/>
  <c r="C38" i="70"/>
  <c r="C39" i="70"/>
  <c r="C34" i="6"/>
  <c r="O17" i="76"/>
  <c r="C41" i="15"/>
  <c r="V7" i="3"/>
  <c r="C39" i="83"/>
  <c r="X13" i="3"/>
  <c r="W20" i="3"/>
  <c r="C45" i="15"/>
  <c r="C42" i="6"/>
  <c r="Q17" i="3"/>
  <c r="C34" i="79"/>
  <c r="C44" i="70"/>
  <c r="AA7" i="3"/>
  <c r="P22" i="3"/>
  <c r="R12" i="3"/>
  <c r="Z12" i="3"/>
  <c r="C44" i="83"/>
  <c r="C35" i="15"/>
  <c r="C41" i="76"/>
  <c r="X22" i="3"/>
  <c r="X23" i="3"/>
  <c r="C37" i="83"/>
  <c r="O17" i="15"/>
  <c r="C34" i="71"/>
  <c r="W7" i="3"/>
  <c r="T13" i="3"/>
  <c r="X12" i="3"/>
  <c r="T20" i="3"/>
  <c r="C37" i="84"/>
  <c r="C34" i="76"/>
  <c r="Q20" i="3"/>
  <c r="C39" i="6"/>
  <c r="C40" i="83"/>
  <c r="O17" i="83"/>
  <c r="S13" i="3"/>
  <c r="AA13" i="3"/>
  <c r="C37" i="70"/>
  <c r="Y13" i="3"/>
  <c r="C36" i="83"/>
  <c r="C40" i="79"/>
  <c r="C34" i="15"/>
  <c r="C36" i="84"/>
  <c r="P8" i="3"/>
  <c r="U23" i="3"/>
  <c r="C41" i="70"/>
  <c r="C38" i="15"/>
  <c r="C44" i="79"/>
  <c r="C35" i="83"/>
  <c r="O17" i="6"/>
  <c r="R13" i="3"/>
  <c r="C42" i="79"/>
  <c r="C34" i="84"/>
  <c r="C41" i="83"/>
  <c r="O17" i="70"/>
  <c r="W10" i="3"/>
  <c r="S20" i="3"/>
  <c r="Y7" i="3"/>
  <c r="O17" i="79"/>
  <c r="S12" i="3"/>
  <c r="O17" i="80"/>
  <c r="O17" i="84"/>
  <c r="R17" i="3"/>
  <c r="T22" i="3"/>
  <c r="P11" i="3"/>
  <c r="C44" i="6"/>
  <c r="C37" i="6"/>
  <c r="S7" i="3"/>
  <c r="O17" i="11"/>
  <c r="C46" i="11" s="1"/>
  <c r="C35" i="6"/>
  <c r="Q7" i="3"/>
  <c r="C36" i="6"/>
  <c r="R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A. MARIN</author>
  </authors>
  <commentList>
    <comment ref="BB3" authorId="0" shapeId="0" xr:uid="{8173DEAB-FEB7-46C0-BE60-5E8C6BFFEAD3}">
      <text>
        <r>
          <rPr>
            <b/>
            <sz val="9"/>
            <color indexed="81"/>
            <rFont val="Tahoma"/>
            <family val="2"/>
          </rPr>
          <t>Para Alimentar los indicadores UNICAMENTE utilice el botón de INGRESAR VARIABLES.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B5" authorId="0" shapeId="0" xr:uid="{944CB863-81FF-4E69-932D-689CEDAE2E6C}">
      <text>
        <r>
          <rPr>
            <sz val="9"/>
            <color indexed="81"/>
            <rFont val="Tahoma"/>
            <family val="2"/>
          </rPr>
          <t xml:space="preserve">Utilice el cuadro de Mando para modificar las definiciones, metas, interpretaciones de los indicadores y consultar el desempeño del SG SST.
</t>
        </r>
        <r>
          <rPr>
            <b/>
            <sz val="9"/>
            <color indexed="81"/>
            <rFont val="Tahoma"/>
            <family val="2"/>
          </rPr>
          <t>Ojo: si va a modificar datos generales de los indicadores NO lo haga sobre la ficha técnica del indicador, hágalo sobre el Cuadro de Mando.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<sst xmlns="http://schemas.openxmlformats.org/spreadsheetml/2006/main" count="967" uniqueCount="266">
  <si>
    <t>INGRESAR VARIABLES</t>
  </si>
  <si>
    <t>CUADRO MANDO</t>
  </si>
  <si>
    <t xml:space="preserve">  Estructura y Proceso</t>
  </si>
  <si>
    <t xml:space="preserve">  Proceso y Resultado</t>
  </si>
  <si>
    <t xml:space="preserve">  Resultado</t>
  </si>
  <si>
    <t>1.</t>
  </si>
  <si>
    <t>Porcentaje del Resultado de la evaluacion inicial del SG-SST</t>
  </si>
  <si>
    <t>6.</t>
  </si>
  <si>
    <t>Porcentaje de cierre de acciones del SG-SST</t>
  </si>
  <si>
    <t>7.</t>
  </si>
  <si>
    <t>Porcentaje de Cumplimiento de los requisitos normativos del SG-SST</t>
  </si>
  <si>
    <t>9.</t>
  </si>
  <si>
    <t>Indice de Frecuencia por accidentes de trabajo</t>
  </si>
  <si>
    <t>8.</t>
  </si>
  <si>
    <t>Porcentaje de Cumplimiento de los Objetivos del SG-SST</t>
  </si>
  <si>
    <t xml:space="preserve">  Estructura, Proceso y Resultado</t>
  </si>
  <si>
    <t>10.</t>
  </si>
  <si>
    <t>Indice de Frecuencia por enfermedad laboral</t>
  </si>
  <si>
    <t>13.</t>
  </si>
  <si>
    <t>Prevalencia de enfermedad laboral</t>
  </si>
  <si>
    <t>2.</t>
  </si>
  <si>
    <t>Planeación y Procentaje de Ejecución del plan de trabajo anual del SG-SST</t>
  </si>
  <si>
    <t>11.</t>
  </si>
  <si>
    <t xml:space="preserve">Indice de Severidad de los accidentes de trabajo </t>
  </si>
  <si>
    <t>14.</t>
  </si>
  <si>
    <t>Incidencia de enfermedad laboral</t>
  </si>
  <si>
    <t>12.</t>
  </si>
  <si>
    <t>Indice de Severidad por enfermedad laboral</t>
  </si>
  <si>
    <t>15.</t>
  </si>
  <si>
    <t>Mortalidad de los accidentes laborales</t>
  </si>
  <si>
    <t xml:space="preserve">  Proceso</t>
  </si>
  <si>
    <t>16.</t>
  </si>
  <si>
    <t>Ausentismo</t>
  </si>
  <si>
    <t>24.</t>
  </si>
  <si>
    <t>Mediciones ambientales higienicas ocupacionales</t>
  </si>
  <si>
    <t>3.</t>
  </si>
  <si>
    <t>Evaluación de las condiciones de salud y de trabajo de los trabajadores de la empresa realizadas en el ultimo año</t>
  </si>
  <si>
    <t>19.</t>
  </si>
  <si>
    <t>Cumplimiento actividades del PVE del SG-SST</t>
  </si>
  <si>
    <t>20.</t>
  </si>
  <si>
    <t>Indice de cobertura en el PVE del SG-SST</t>
  </si>
  <si>
    <t xml:space="preserve">  Estructura</t>
  </si>
  <si>
    <t>4.</t>
  </si>
  <si>
    <t>Investigación de enfermedades laborales</t>
  </si>
  <si>
    <t>21.</t>
  </si>
  <si>
    <t xml:space="preserve">Procentaje y Analisis de los resultados en la implementación de las medidas de control en los peligros identificados </t>
  </si>
  <si>
    <t>18.</t>
  </si>
  <si>
    <t>Cumplimiento de induccion y reinduccion al SG-SST</t>
  </si>
  <si>
    <t>5.</t>
  </si>
  <si>
    <t xml:space="preserve">Investigación de Accidentes de trabajo e incidentes </t>
  </si>
  <si>
    <t>22.</t>
  </si>
  <si>
    <t>Procentanje de actividades de formacion a brigada de emergencias</t>
  </si>
  <si>
    <t>17.</t>
  </si>
  <si>
    <t>Condiciones inseguras</t>
  </si>
  <si>
    <t>23.</t>
  </si>
  <si>
    <t>Simulacro</t>
  </si>
  <si>
    <t>INDICADORES DEL SISTEMA DE GESTIÓN INTEGRAL</t>
  </si>
  <si>
    <t>Ir Cuadro de Mando</t>
  </si>
  <si>
    <t>No</t>
  </si>
  <si>
    <t>Metodo de Calculo</t>
  </si>
  <si>
    <t>Periodicidad</t>
  </si>
  <si>
    <t>Variables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</si>
  <si>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</si>
  <si>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</si>
  <si>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</si>
  <si>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</si>
  <si>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</si>
  <si>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</si>
  <si>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</si>
  <si>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</si>
  <si>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</si>
  <si>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</si>
  <si>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</si>
  <si>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</si>
  <si>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∑ </t>
    </r>
    <r>
      <rPr>
        <sz val="9"/>
        <color indexed="8"/>
        <rFont val="Calibri"/>
        <family val="2"/>
      </rPr>
      <t>de los % obtenidos como resultado de la evaluación de los estándares mínimos del SG SST</t>
    </r>
  </si>
  <si>
    <t>Anual</t>
  </si>
  <si>
    <t>Suma Porcentajes Evaluacion Estandares SG-SST</t>
  </si>
  <si>
    <t>Mensual</t>
  </si>
  <si>
    <t>Actividades ejecutadas en el periodo</t>
  </si>
  <si>
    <t>Actividades planeadas en el periodo</t>
  </si>
  <si>
    <t>No. Proveedores Nivel Bueno-Satisfactorio+Excelente Optimo</t>
  </si>
  <si>
    <t xml:space="preserve">Total Proveedores </t>
  </si>
  <si>
    <t>No. Casos Enf. Lab. Califi. Investigados</t>
  </si>
  <si>
    <t>No. Casos Enf. Lab. Califi. Calificados</t>
  </si>
  <si>
    <t>No de accidentes, incidentes investigados</t>
  </si>
  <si>
    <t>No de accidentes, incidentes reportados</t>
  </si>
  <si>
    <t>Cant. Requisitos Normativos Cumplidos</t>
  </si>
  <si>
    <t>Cant. Requisitos Normativos Identificados</t>
  </si>
  <si>
    <t xml:space="preserve">
</t>
  </si>
  <si>
    <t>No. AT. Reportados Mes</t>
  </si>
  <si>
    <t>No. Trabajajdores Mes</t>
  </si>
  <si>
    <t>No. Dias incap. AT mes + No. Dias cargados 
mes</t>
  </si>
  <si>
    <t>No. Trabajadores Mes</t>
  </si>
  <si>
    <t>No. Casos Nuevos-Antiguos EL. Año</t>
  </si>
  <si>
    <t>Prom. Total de Trabajadores en el Periodo</t>
  </si>
  <si>
    <t>No. Casos Nuevos EL. Año</t>
  </si>
  <si>
    <t>Prom. Total de Trabajadores en el Periodo.</t>
  </si>
  <si>
    <t xml:space="preserve">
 </t>
  </si>
  <si>
    <t>No. AT Mortales en el año</t>
  </si>
  <si>
    <t>No. Total Accidentes de trabajo en el año</t>
  </si>
  <si>
    <t>No. Dias Perdidos por Incap. Enf. Lab. Comun</t>
  </si>
  <si>
    <t>No. Dias Programados de Trabajo * No. Trabaj</t>
  </si>
  <si>
    <t xml:space="preserve"> </t>
  </si>
  <si>
    <t>Trimestral</t>
  </si>
  <si>
    <t>No. Capacitaciones SST Ejecutadas</t>
  </si>
  <si>
    <t>No. Capacitaciones SST Programadas</t>
  </si>
  <si>
    <t>Presupuesto ejecutado</t>
  </si>
  <si>
    <t>Presupuesto planeado</t>
  </si>
  <si>
    <t>KWh</t>
  </si>
  <si>
    <t>No. Personas oficina</t>
  </si>
  <si>
    <t>Bimestral</t>
  </si>
  <si>
    <t>m3 consumidos agua</t>
  </si>
  <si>
    <t>No. Servicios Conformes</t>
  </si>
  <si>
    <t>No. Servicios Solicitados</t>
  </si>
  <si>
    <t>Total residuos aprovechables</t>
  </si>
  <si>
    <t>Residuos generados oficina</t>
  </si>
  <si>
    <t>Ir Menù</t>
  </si>
  <si>
    <t>Ir Ingresar Variables</t>
  </si>
  <si>
    <t>FECHA: 30/01/2017</t>
  </si>
  <si>
    <t>Tipo de Indicador</t>
  </si>
  <si>
    <t>Definición</t>
  </si>
  <si>
    <t>Interpretación</t>
  </si>
  <si>
    <t>Meta</t>
  </si>
  <si>
    <t>Rango del 
Resultado</t>
  </si>
  <si>
    <t>Fuente para Calculo</t>
  </si>
  <si>
    <t>Responsable</t>
  </si>
  <si>
    <t>Personas que deben conocer el resultado</t>
  </si>
  <si>
    <t>ESTRUCTURA</t>
  </si>
  <si>
    <t>PROCESO</t>
  </si>
  <si>
    <t>RESULTADO</t>
  </si>
  <si>
    <t>2.2.4.6.20</t>
  </si>
  <si>
    <t>2.2.4.6.21-1</t>
  </si>
  <si>
    <t>Porcentaje  total de cumplimiento de los items evaluados en cada estándar de SST de acuerdo al anaexo técnico de la Res 0312 de 2019</t>
  </si>
  <si>
    <t>&lt;79%</t>
  </si>
  <si>
    <t>&gt;=80%</t>
  </si>
  <si>
    <t>Aplicación del Anexo técnico de los Estandares minimos del SG-SST</t>
  </si>
  <si>
    <t>Coordinador HSEQ</t>
  </si>
  <si>
    <t>Gerente
Coordinador Adminsitrativo y de Talento Humano</t>
  </si>
  <si>
    <t>Ir Ficha</t>
  </si>
  <si>
    <t>2.2.4.6.21-2</t>
  </si>
  <si>
    <t>2.2.4.6.22-3
2.2.4.6.22-8
Resolucion 0312 de 2019</t>
  </si>
  <si>
    <t>Porcentaje de actividades ejecutadas del plan de trabajo anual del SG-SST</t>
  </si>
  <si>
    <t>&lt;90%</t>
  </si>
  <si>
    <t>&gt;=90%</t>
  </si>
  <si>
    <t>Plan de Trabajo anual de SST</t>
  </si>
  <si>
    <t>Coordinador HSEQ
Gerente
Coordinador Adminsitrativo y de Talento Humano</t>
  </si>
  <si>
    <t>Proveedores Evaluados que cumplen con el Nivel Bueno- Satisfactorio</t>
  </si>
  <si>
    <t>Porcentaje de proveedores confiables para la organización</t>
  </si>
  <si>
    <t>Evaluación de proveedores</t>
  </si>
  <si>
    <t>Coordinador Administrativo y de Gestión Humana</t>
  </si>
  <si>
    <t>Gerente
Coordinador HSEQ</t>
  </si>
  <si>
    <t>2.2.4.6.21-9</t>
  </si>
  <si>
    <t>Porcentaje de cumplimiento de investigación enfermedad laboral</t>
  </si>
  <si>
    <t>&lt;100%</t>
  </si>
  <si>
    <t>Base de datos página ARL
FUREL</t>
  </si>
  <si>
    <t>Gerente
Coordinador HSEQ
Gestión Humana</t>
  </si>
  <si>
    <t>Porcentaje de cumplimiento de investigación de accidentes e incidentes de trabajo</t>
  </si>
  <si>
    <t>Base de datos reporte de accidentalidad laboral
Formato de Investigación de Accidentes de Trabajo
Formato Investigación Incidente Vial</t>
  </si>
  <si>
    <t>Coordinador Operativo
Gerente</t>
  </si>
  <si>
    <t>2.2.4.6.22-1</t>
  </si>
  <si>
    <t>Porcentaje de Cumplimiento de los requisitos normativos del SGI</t>
  </si>
  <si>
    <t>Porcentaje de requisitos normativos del SST que cumple la organización .</t>
  </si>
  <si>
    <t>Matriz de requisitos legales de SST
Evaluación del cumplimiento legal</t>
  </si>
  <si>
    <t>Gerente 
Coordinador Adminsitrativo y de Talento Humano</t>
  </si>
  <si>
    <t>2.2.4.6.21-10</t>
  </si>
  <si>
    <t>2.2.4.6.22-8
Resolucion 0312 de 2019
Art. 30</t>
  </si>
  <si>
    <t xml:space="preserve"> Frecuencia de Accidentalidad
No. Veces que ocurre un AT en el mes</t>
  </si>
  <si>
    <t>Por cada 100 trabajadores que laboraron en el mes, se presentaron X accidentes de Trabajo</t>
  </si>
  <si>
    <t>&lt;=1</t>
  </si>
  <si>
    <t>Pagina de la ARL,Reportde de accidentes de trabajo</t>
  </si>
  <si>
    <t>Gerente
Coordinador Administrativo y de Talento Humano</t>
  </si>
  <si>
    <t xml:space="preserve">Indice de Severidad de los accidentes de trabajo
No. Días perdidos  por accidente de trabajo en el mes </t>
  </si>
  <si>
    <t>Por cada 100 trabajadores que laboraron en el mes se perdieron X días por Accidente de Trabajo</t>
  </si>
  <si>
    <t>Pagina de la ARL, Incapacidades médicas</t>
  </si>
  <si>
    <t>2.2.4.6.22-8
Resolución 0312 de 2019
Art. 30</t>
  </si>
  <si>
    <t>Prevalencia de enfermedad laboral
No. Casos de enfermedad laboral presentes en una población en un periodo de tiempo</t>
  </si>
  <si>
    <t xml:space="preserve">Por cada 100.000 trabajadores existen X casos de enfermedad laboral en el año </t>
  </si>
  <si>
    <t xml:space="preserve"> Reportes de enfermedad laboral a la ARL
Estadisticas de enfermedad laboral
Calificación de EL</t>
  </si>
  <si>
    <t>Incidencia de enfermedad laboral
Número de casos nuevos de enfermedad laboral en una población determinada en un periodo de tiempo</t>
  </si>
  <si>
    <t xml:space="preserve">Por cada 100.000 trabajadores existen X casos nuevos de enfermedad laboral en el año </t>
  </si>
  <si>
    <t>Calificación de EL
Reporte de Enfermedad laboral</t>
  </si>
  <si>
    <t>Proporción de Accidentes de Trabajo Mortales
Número de Accidentes mortales en el año</t>
  </si>
  <si>
    <t>En el año el X% de accidentes de Trabajo, fueron mortales</t>
  </si>
  <si>
    <t>Reporte de Accidentes de Trabajo Mortales (FURAT)</t>
  </si>
  <si>
    <t>2.2.4.6.22-4
Resolución 0312 de 2019
Art. 30.</t>
  </si>
  <si>
    <t>Ausentismo por Causa Médica
Es la no asistencia al trabajo con incapacidad médica</t>
  </si>
  <si>
    <t>En el mes se perdieron X% de días programados de trabajo por incapacidad médica</t>
  </si>
  <si>
    <t>&lt;4%</t>
  </si>
  <si>
    <t>&lt;=3%</t>
  </si>
  <si>
    <t>Control del Ausentismo</t>
  </si>
  <si>
    <t xml:space="preserve">Cumplimiento programa de capacitación </t>
  </si>
  <si>
    <t>Evalua el cumplimiento de la ejecucion del programa de capacitación</t>
  </si>
  <si>
    <t>&lt;70%</t>
  </si>
  <si>
    <t>Plan de capacitación</t>
  </si>
  <si>
    <t>Coordinador HSEQ
Coordinador Adminsitrativo y de Gestión Humana</t>
  </si>
  <si>
    <t xml:space="preserve">
Coordinadores Adminsitrativa y de Gestión Humana
COPASST
Coordinador HSEQ</t>
  </si>
  <si>
    <t>Asignación de recursos</t>
  </si>
  <si>
    <t>Presupuesto ejecutado para el sistema de gestión integral</t>
  </si>
  <si>
    <t>Presupuesto</t>
  </si>
  <si>
    <t xml:space="preserve">Gerente
</t>
  </si>
  <si>
    <t>Consumo de energía percapita</t>
  </si>
  <si>
    <t>Monitoreo del consumo de energia por persona en la oficina</t>
  </si>
  <si>
    <t>&lt;=35</t>
  </si>
  <si>
    <t>&lt;=30</t>
  </si>
  <si>
    <t>Recibo de Energía eléctrica</t>
  </si>
  <si>
    <t xml:space="preserve">Coordinador HSEQ
</t>
  </si>
  <si>
    <t>Coordinador Adminsitrativo y de Gestión Humana
Contador
Gerente</t>
  </si>
  <si>
    <t>Consumo de agua percapita</t>
  </si>
  <si>
    <t>Monitoreo del consumo de agua por persona en la oficina</t>
  </si>
  <si>
    <t>&lt;=6</t>
  </si>
  <si>
    <t>&lt;=8</t>
  </si>
  <si>
    <t>Recibo de Acueducto</t>
  </si>
  <si>
    <t>Prstación de Servicios Conformes</t>
  </si>
  <si>
    <t>% de Servicios que cumplen con los requisitos</t>
  </si>
  <si>
    <t>&lt;80%</t>
  </si>
  <si>
    <t>Inspección Preventiva</t>
  </si>
  <si>
    <t>Coordinador de Gestión Operativa</t>
  </si>
  <si>
    <t>Gerente
Comité PESV</t>
  </si>
  <si>
    <t>Residuos Aprovechables</t>
  </si>
  <si>
    <t>Kg de residuos aprovechados</t>
  </si>
  <si>
    <t>Cantidad de residuos que son generados y aprovechados en ls actividades de oficina</t>
  </si>
  <si>
    <t>Certificados Asociación de recicladores</t>
  </si>
  <si>
    <t>Gerente
Gestión Administrativa</t>
  </si>
  <si>
    <t>DILIGENCIAR</t>
  </si>
  <si>
    <t>Plan de trabajo anual</t>
  </si>
  <si>
    <t>Semestral</t>
  </si>
  <si>
    <t>FICHA TECNICA DEL INDICADOR</t>
  </si>
  <si>
    <t>Pagina 1 de 1</t>
  </si>
  <si>
    <t>1. INFORMACIÓN DEL INDICADOR</t>
  </si>
  <si>
    <t>Perioricidad de Medicion</t>
  </si>
  <si>
    <t>Meta o Limite:</t>
  </si>
  <si>
    <t>2. DATOS</t>
  </si>
  <si>
    <t>3. GRÁFICA</t>
  </si>
  <si>
    <t>4. ANÁLISIS DE DATOS Y TENDENCIAS</t>
  </si>
  <si>
    <t>Año 2024</t>
  </si>
  <si>
    <t>Con la implementación del SG SST se han alcanzado buenos resultados en los estándares de la Res 0312 de 2019.</t>
  </si>
  <si>
    <t>Definicion</t>
  </si>
  <si>
    <t>Interpretacion</t>
  </si>
  <si>
    <t>5. PLAN DE ACCION</t>
  </si>
  <si>
    <t>Se cumple con la meta establecida</t>
  </si>
  <si>
    <t>Para elaño 2024 aplicaban 8 proveedores para evaluación de desempeño:
Phenix ocupacional, modular office,  consulting service, confinteramericana, sodeintec, sukasa, alcohomax, Marcela Moreno</t>
  </si>
  <si>
    <t>PLAN DE ACCION</t>
  </si>
  <si>
    <t>No se han presentado enfermedades laborales</t>
  </si>
  <si>
    <t xml:space="preserve">No se presentaron incidentes </t>
  </si>
  <si>
    <t>Se presentó un incidente el cual fue invedtigado y resportado al cliente</t>
  </si>
  <si>
    <t xml:space="preserve">En lo corrido del año 2021 se presentaron 2 incidentes, los cuales fueron investigados, se implementaron las acciones propuestas y se comunicaron </t>
  </si>
  <si>
    <t>Los incumplimientos se presentan por el no reporte de los indicadores del PESV en la plataforma SISIPESV y los requisitos asociados a cambio climático, ya que se está iniciando con la línea base de la cuantificación de GEI.</t>
  </si>
  <si>
    <t>Verificar los requisitos que son los que no se cumplen y generar responsables hasta su cumplimiento, con el fin de evitar sanciones y planificar en el plan de trabajo 2022</t>
  </si>
  <si>
    <t>No se presentan accidentes de trabajo</t>
  </si>
  <si>
    <t>No se presentaron accidentes de trabajo</t>
  </si>
  <si>
    <t>AÑO 2024</t>
  </si>
  <si>
    <t>No se han reportado enfermedades laborales</t>
  </si>
  <si>
    <t xml:space="preserve">No se han presentado accidentes </t>
  </si>
  <si>
    <t>Se cumple con la meta establecida, las incapacidades presentadas han sido por enfermedad general</t>
  </si>
  <si>
    <t>Trimestre 1</t>
  </si>
  <si>
    <t>Trimestre 2</t>
  </si>
  <si>
    <t>Trimestre 3</t>
  </si>
  <si>
    <t>Trimestre 4</t>
  </si>
  <si>
    <t>Se cumple con la meta establecida del indicador.</t>
  </si>
  <si>
    <t>Durante el segundo trimestre de 2024 se cumple con la meta establecida en temas de capacitación, se implementan las temáticas planificadas haciendo uso de videos, evaluaciones virtuales y presentaciones</t>
  </si>
  <si>
    <t>Durante el tercer  trimestre de 2024  se están implementando las capacitaciones de acuerdo al plan, no h finalizado aun el trimestr.</t>
  </si>
  <si>
    <t xml:space="preserve">El presupuesto se ejecuto en un 86% teniendo en cuenta que no se ejecuto el costo de auditoria externa en 2021 ni la actividades programadas de promoción y prevención y psicosocial por pandemia </t>
  </si>
  <si>
    <t xml:space="preserve">Planificar para el año 2022 en conjunto con la gerencia la  implementación de las actividades de salud y seguridad, calidad y ambiental </t>
  </si>
  <si>
    <t>Se cumple con la meta de consumo de energía por persona</t>
  </si>
  <si>
    <t>Se cumple con la meta establecida para el periodo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</si>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</sst>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0.0%"/>
  </numFmts>
  <fonts count="3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8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b/>
      <sz val="9"/>
      <color theme="4" tint="-0.499984740745262"/>
      <name val="Calibri"/>
      <family val="2"/>
      <scheme val="minor"/>
    </font>
    <font>
      <sz val="9"/>
      <color rgb="FF002060"/>
      <name val="Calibri"/>
      <family val="2"/>
      <scheme val="minor"/>
    </font>
    <font>
      <sz val="9"/>
      <color theme="8" tint="-0.499984740745262"/>
      <name val="Calibri"/>
      <family val="2"/>
      <scheme val="minor"/>
    </font>
    <font>
      <sz val="9"/>
      <color theme="8" tint="-0.499984740745262"/>
      <name val="Arial"/>
      <family val="2"/>
    </font>
    <font>
      <b/>
      <sz val="9"/>
      <color theme="1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3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theme="0"/>
      </bottom>
      <diagonal/>
    </border>
    <border>
      <left/>
      <right/>
      <top style="thin">
        <color indexed="64"/>
      </top>
      <bottom style="dashed">
        <color theme="0"/>
      </bottom>
      <diagonal/>
    </border>
    <border>
      <left/>
      <right style="dashed">
        <color theme="0"/>
      </right>
      <top style="thin">
        <color indexed="64"/>
      </top>
      <bottom style="dashed">
        <color theme="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dashed">
        <color theme="4"/>
      </left>
      <right style="double">
        <color theme="4"/>
      </right>
      <top style="dashed">
        <color theme="4"/>
      </top>
      <bottom style="double">
        <color theme="4"/>
      </bottom>
      <diagonal/>
    </border>
    <border>
      <left style="double">
        <color theme="4"/>
      </left>
      <right style="double">
        <color theme="4"/>
      </right>
      <top style="dashed">
        <color theme="4"/>
      </top>
      <bottom style="double">
        <color theme="4"/>
      </bottom>
      <diagonal/>
    </border>
    <border>
      <left style="thin">
        <color theme="0"/>
      </left>
      <right/>
      <top style="thin">
        <color theme="0"/>
      </top>
      <bottom style="thick">
        <color indexed="64"/>
      </bottom>
      <diagonal/>
    </border>
    <border>
      <left/>
      <right/>
      <top style="thin">
        <color theme="0"/>
      </top>
      <bottom style="thick">
        <color indexed="64"/>
      </bottom>
      <diagonal/>
    </border>
    <border>
      <left/>
      <right style="thick">
        <color indexed="64"/>
      </right>
      <top style="thin">
        <color theme="0"/>
      </top>
      <bottom style="thick">
        <color indexed="64"/>
      </bottom>
      <diagonal/>
    </border>
    <border>
      <left/>
      <right style="dashed">
        <color theme="0"/>
      </right>
      <top style="thin">
        <color indexed="64"/>
      </top>
      <bottom/>
      <diagonal/>
    </border>
    <border>
      <left/>
      <right style="dashed">
        <color theme="0"/>
      </right>
      <top/>
      <bottom/>
      <diagonal/>
    </border>
    <border>
      <left style="thin">
        <color indexed="64"/>
      </left>
      <right/>
      <top/>
      <bottom style="dashed">
        <color theme="0"/>
      </bottom>
      <diagonal/>
    </border>
    <border>
      <left/>
      <right/>
      <top/>
      <bottom style="dashed">
        <color theme="0"/>
      </bottom>
      <diagonal/>
    </border>
    <border>
      <left/>
      <right style="dashed">
        <color theme="0"/>
      </right>
      <top/>
      <bottom style="dashed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 tint="-0.499984740745262"/>
      </bottom>
      <diagonal/>
    </border>
    <border>
      <left/>
      <right/>
      <top style="thin">
        <color theme="0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n">
        <color theme="0"/>
      </top>
      <bottom style="thick">
        <color theme="0" tint="-0.499984740745262"/>
      </bottom>
      <diagonal/>
    </border>
    <border>
      <left style="dashed">
        <color theme="4"/>
      </left>
      <right style="thin">
        <color indexed="64"/>
      </right>
      <top style="dashed">
        <color theme="4"/>
      </top>
      <bottom style="thin">
        <color indexed="64"/>
      </bottom>
      <diagonal/>
    </border>
    <border>
      <left style="thin">
        <color indexed="64"/>
      </left>
      <right style="double">
        <color theme="4"/>
      </right>
      <top style="dashed">
        <color theme="4"/>
      </top>
      <bottom style="thin">
        <color indexed="64"/>
      </bottom>
      <diagonal/>
    </border>
    <border>
      <left style="dashed">
        <color theme="4"/>
      </left>
      <right style="thin">
        <color indexed="64"/>
      </right>
      <top style="thin">
        <color indexed="64"/>
      </top>
      <bottom style="double">
        <color theme="4"/>
      </bottom>
      <diagonal/>
    </border>
    <border>
      <left style="thin">
        <color indexed="64"/>
      </left>
      <right style="double">
        <color theme="4"/>
      </right>
      <top style="thin">
        <color indexed="64"/>
      </top>
      <bottom style="double">
        <color theme="4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" fillId="0" borderId="0"/>
    <xf numFmtId="0" fontId="1" fillId="0" borderId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15">
    <xf numFmtId="0" fontId="0" fillId="0" borderId="0" xfId="0"/>
    <xf numFmtId="0" fontId="10" fillId="0" borderId="0" xfId="0" applyFont="1"/>
    <xf numFmtId="0" fontId="11" fillId="0" borderId="1" xfId="4" applyFont="1" applyBorder="1" applyAlignment="1" applyProtection="1">
      <alignment horizontal="center" vertical="center" wrapText="1"/>
      <protection locked="0"/>
    </xf>
    <xf numFmtId="0" fontId="10" fillId="2" borderId="2" xfId="4" applyFont="1" applyFill="1" applyBorder="1" applyAlignment="1">
      <alignment horizontal="left" vertical="center" wrapText="1"/>
    </xf>
    <xf numFmtId="0" fontId="10" fillId="0" borderId="2" xfId="4" applyFont="1" applyBorder="1" applyAlignment="1">
      <alignment horizontal="left" vertical="center" wrapText="1"/>
    </xf>
    <xf numFmtId="0" fontId="10" fillId="0" borderId="1" xfId="4" applyFont="1" applyBorder="1" applyAlignment="1">
      <alignment vertical="center"/>
    </xf>
    <xf numFmtId="0" fontId="10" fillId="2" borderId="1" xfId="4" applyFont="1" applyFill="1" applyBorder="1" applyAlignment="1">
      <alignment vertical="center"/>
    </xf>
    <xf numFmtId="0" fontId="10" fillId="2" borderId="1" xfId="4" applyFont="1" applyFill="1" applyBorder="1" applyAlignment="1">
      <alignment horizontal="left" vertical="center" wrapText="1"/>
    </xf>
    <xf numFmtId="0" fontId="12" fillId="0" borderId="0" xfId="0" applyFont="1"/>
    <xf numFmtId="0" fontId="10" fillId="0" borderId="2" xfId="4" applyFont="1" applyBorder="1" applyAlignment="1">
      <alignment horizontal="center" vertical="center" wrapText="1"/>
    </xf>
    <xf numFmtId="0" fontId="10" fillId="2" borderId="3" xfId="4" applyFont="1" applyFill="1" applyBorder="1" applyAlignment="1">
      <alignment horizontal="left" vertical="center" wrapText="1"/>
    </xf>
    <xf numFmtId="0" fontId="10" fillId="0" borderId="1" xfId="4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4" borderId="0" xfId="0" applyFont="1" applyFill="1"/>
    <xf numFmtId="0" fontId="10" fillId="4" borderId="0" xfId="0" applyFont="1" applyFill="1"/>
    <xf numFmtId="1" fontId="10" fillId="4" borderId="0" xfId="0" applyNumberFormat="1" applyFont="1" applyFill="1"/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vertical="center" wrapText="1"/>
    </xf>
    <xf numFmtId="0" fontId="0" fillId="3" borderId="0" xfId="0" applyFill="1"/>
    <xf numFmtId="0" fontId="0" fillId="0" borderId="4" xfId="0" applyBorder="1"/>
    <xf numFmtId="0" fontId="15" fillId="0" borderId="5" xfId="0" applyFont="1" applyBorder="1" applyAlignment="1">
      <alignment vertical="center"/>
    </xf>
    <xf numFmtId="0" fontId="13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0" fillId="0" borderId="6" xfId="4" applyFont="1" applyBorder="1" applyAlignment="1">
      <alignment vertical="center"/>
    </xf>
    <xf numFmtId="0" fontId="16" fillId="3" borderId="0" xfId="4" applyFont="1" applyFill="1" applyAlignment="1">
      <alignment vertical="center"/>
    </xf>
    <xf numFmtId="0" fontId="11" fillId="0" borderId="1" xfId="0" applyFont="1" applyBorder="1" applyAlignment="1">
      <alignment horizontal="center"/>
    </xf>
    <xf numFmtId="0" fontId="11" fillId="0" borderId="2" xfId="4" applyFont="1" applyBorder="1" applyAlignment="1" applyProtection="1">
      <alignment horizontal="center" vertical="center" wrapText="1"/>
      <protection locked="0"/>
    </xf>
    <xf numFmtId="0" fontId="10" fillId="3" borderId="0" xfId="0" applyFont="1" applyFill="1"/>
    <xf numFmtId="0" fontId="10" fillId="3" borderId="0" xfId="4" applyFont="1" applyFill="1" applyAlignment="1" applyProtection="1">
      <alignment vertical="top" wrapText="1"/>
      <protection locked="0"/>
    </xf>
    <xf numFmtId="0" fontId="0" fillId="0" borderId="0" xfId="0" applyAlignment="1">
      <alignment horizontal="center" vertical="center"/>
    </xf>
    <xf numFmtId="9" fontId="10" fillId="2" borderId="1" xfId="6" applyFont="1" applyFill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left" vertical="center" wrapText="1"/>
    </xf>
    <xf numFmtId="0" fontId="10" fillId="0" borderId="1" xfId="4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1" xfId="0" applyFont="1" applyBorder="1"/>
    <xf numFmtId="0" fontId="13" fillId="0" borderId="2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20" fillId="5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1" fillId="0" borderId="1" xfId="0" applyFont="1" applyBorder="1" applyAlignment="1">
      <alignment horizontal="center"/>
    </xf>
    <xf numFmtId="0" fontId="13" fillId="3" borderId="2" xfId="0" applyFont="1" applyFill="1" applyBorder="1" applyAlignment="1">
      <alignment vertical="center" wrapText="1"/>
    </xf>
    <xf numFmtId="0" fontId="14" fillId="0" borderId="2" xfId="4" applyFont="1" applyBorder="1" applyAlignment="1">
      <alignment horizontal="left" vertical="center" wrapText="1"/>
    </xf>
    <xf numFmtId="166" fontId="10" fillId="2" borderId="1" xfId="2" applyNumberFormat="1" applyFont="1" applyFill="1" applyBorder="1" applyAlignment="1" applyProtection="1">
      <alignment horizontal="center" vertical="center"/>
      <protection locked="0"/>
    </xf>
    <xf numFmtId="167" fontId="10" fillId="2" borderId="1" xfId="6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0" fillId="5" borderId="7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3" fillId="3" borderId="1" xfId="0" applyFont="1" applyFill="1" applyBorder="1" applyAlignment="1">
      <alignment horizontal="left" vertical="center" wrapText="1"/>
    </xf>
    <xf numFmtId="16" fontId="23" fillId="3" borderId="1" xfId="0" applyNumberFormat="1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wrapText="1"/>
    </xf>
    <xf numFmtId="0" fontId="23" fillId="0" borderId="1" xfId="0" applyFont="1" applyBorder="1" applyAlignment="1">
      <alignment horizontal="left" vertical="center" wrapText="1"/>
    </xf>
    <xf numFmtId="0" fontId="13" fillId="0" borderId="0" xfId="0" applyFont="1"/>
    <xf numFmtId="0" fontId="13" fillId="6" borderId="0" xfId="0" applyFont="1" applyFill="1"/>
    <xf numFmtId="0" fontId="14" fillId="6" borderId="40" xfId="1" applyFont="1" applyFill="1" applyBorder="1"/>
    <xf numFmtId="0" fontId="14" fillId="6" borderId="41" xfId="1" applyFont="1" applyFill="1" applyBorder="1"/>
    <xf numFmtId="0" fontId="14" fillId="6" borderId="42" xfId="1" applyFont="1" applyFill="1" applyBorder="1"/>
    <xf numFmtId="0" fontId="14" fillId="0" borderId="0" xfId="0" applyFont="1"/>
    <xf numFmtId="0" fontId="14" fillId="7" borderId="40" xfId="1" applyFont="1" applyFill="1" applyBorder="1"/>
    <xf numFmtId="0" fontId="14" fillId="7" borderId="41" xfId="1" applyFont="1" applyFill="1" applyBorder="1"/>
    <xf numFmtId="0" fontId="14" fillId="7" borderId="42" xfId="1" applyFont="1" applyFill="1" applyBorder="1"/>
    <xf numFmtId="0" fontId="14" fillId="8" borderId="40" xfId="1" applyFont="1" applyFill="1" applyBorder="1"/>
    <xf numFmtId="0" fontId="14" fillId="8" borderId="41" xfId="1" applyFont="1" applyFill="1" applyBorder="1"/>
    <xf numFmtId="0" fontId="14" fillId="8" borderId="42" xfId="1" applyFont="1" applyFill="1" applyBorder="1"/>
    <xf numFmtId="0" fontId="13" fillId="6" borderId="43" xfId="0" applyFont="1" applyFill="1" applyBorder="1"/>
    <xf numFmtId="0" fontId="13" fillId="6" borderId="44" xfId="0" applyFont="1" applyFill="1" applyBorder="1"/>
    <xf numFmtId="0" fontId="13" fillId="6" borderId="45" xfId="0" applyFont="1" applyFill="1" applyBorder="1"/>
    <xf numFmtId="0" fontId="13" fillId="6" borderId="46" xfId="0" applyFont="1" applyFill="1" applyBorder="1"/>
    <xf numFmtId="0" fontId="13" fillId="6" borderId="47" xfId="0" applyFont="1" applyFill="1" applyBorder="1"/>
    <xf numFmtId="0" fontId="13" fillId="6" borderId="0" xfId="0" applyFont="1" applyFill="1" applyAlignment="1">
      <alignment wrapText="1"/>
    </xf>
    <xf numFmtId="0" fontId="13" fillId="6" borderId="47" xfId="0" applyFont="1" applyFill="1" applyBorder="1" applyAlignment="1">
      <alignment wrapText="1"/>
    </xf>
    <xf numFmtId="0" fontId="14" fillId="6" borderId="0" xfId="0" applyFont="1" applyFill="1" applyAlignment="1">
      <alignment wrapText="1"/>
    </xf>
    <xf numFmtId="0" fontId="14" fillId="6" borderId="0" xfId="0" applyFont="1" applyFill="1"/>
    <xf numFmtId="0" fontId="13" fillId="6" borderId="48" xfId="0" applyFont="1" applyFill="1" applyBorder="1"/>
    <xf numFmtId="0" fontId="13" fillId="6" borderId="49" xfId="0" applyFont="1" applyFill="1" applyBorder="1"/>
    <xf numFmtId="0" fontId="13" fillId="6" borderId="50" xfId="0" applyFont="1" applyFill="1" applyBorder="1"/>
    <xf numFmtId="0" fontId="13" fillId="7" borderId="51" xfId="0" applyFont="1" applyFill="1" applyBorder="1"/>
    <xf numFmtId="0" fontId="21" fillId="7" borderId="52" xfId="0" applyFont="1" applyFill="1" applyBorder="1"/>
    <xf numFmtId="0" fontId="13" fillId="7" borderId="52" xfId="0" applyFont="1" applyFill="1" applyBorder="1"/>
    <xf numFmtId="0" fontId="13" fillId="7" borderId="53" xfId="0" applyFont="1" applyFill="1" applyBorder="1"/>
    <xf numFmtId="0" fontId="13" fillId="7" borderId="54" xfId="0" applyFont="1" applyFill="1" applyBorder="1"/>
    <xf numFmtId="0" fontId="13" fillId="7" borderId="0" xfId="0" applyFont="1" applyFill="1"/>
    <xf numFmtId="0" fontId="13" fillId="7" borderId="55" xfId="0" applyFont="1" applyFill="1" applyBorder="1"/>
    <xf numFmtId="0" fontId="14" fillId="7" borderId="0" xfId="0" applyFont="1" applyFill="1"/>
    <xf numFmtId="0" fontId="13" fillId="7" borderId="55" xfId="0" applyFont="1" applyFill="1" applyBorder="1" applyAlignment="1">
      <alignment horizontal="justify" wrapText="1"/>
    </xf>
    <xf numFmtId="0" fontId="13" fillId="7" borderId="56" xfId="0" applyFont="1" applyFill="1" applyBorder="1"/>
    <xf numFmtId="0" fontId="13" fillId="7" borderId="57" xfId="0" applyFont="1" applyFill="1" applyBorder="1"/>
    <xf numFmtId="0" fontId="14" fillId="7" borderId="57" xfId="0" applyFont="1" applyFill="1" applyBorder="1"/>
    <xf numFmtId="0" fontId="13" fillId="7" borderId="58" xfId="0" applyFont="1" applyFill="1" applyBorder="1"/>
    <xf numFmtId="0" fontId="13" fillId="8" borderId="59" xfId="0" applyFont="1" applyFill="1" applyBorder="1"/>
    <xf numFmtId="0" fontId="13" fillId="8" borderId="60" xfId="0" applyFont="1" applyFill="1" applyBorder="1"/>
    <xf numFmtId="0" fontId="13" fillId="8" borderId="61" xfId="0" applyFont="1" applyFill="1" applyBorder="1"/>
    <xf numFmtId="0" fontId="13" fillId="8" borderId="62" xfId="0" applyFont="1" applyFill="1" applyBorder="1"/>
    <xf numFmtId="0" fontId="13" fillId="8" borderId="0" xfId="0" applyFont="1" applyFill="1"/>
    <xf numFmtId="0" fontId="13" fillId="8" borderId="63" xfId="0" applyFont="1" applyFill="1" applyBorder="1"/>
    <xf numFmtId="0" fontId="13" fillId="8" borderId="63" xfId="0" applyFont="1" applyFill="1" applyBorder="1" applyAlignment="1">
      <alignment wrapText="1"/>
    </xf>
    <xf numFmtId="0" fontId="14" fillId="8" borderId="0" xfId="0" applyFont="1" applyFill="1"/>
    <xf numFmtId="0" fontId="13" fillId="8" borderId="64" xfId="0" applyFont="1" applyFill="1" applyBorder="1"/>
    <xf numFmtId="0" fontId="13" fillId="8" borderId="65" xfId="0" applyFont="1" applyFill="1" applyBorder="1"/>
    <xf numFmtId="0" fontId="13" fillId="8" borderId="66" xfId="0" applyFont="1" applyFill="1" applyBorder="1"/>
    <xf numFmtId="9" fontId="10" fillId="2" borderId="6" xfId="4" applyNumberFormat="1" applyFont="1" applyFill="1" applyBorder="1" applyAlignment="1" applyProtection="1">
      <alignment horizontal="center" vertical="center"/>
      <protection locked="0"/>
    </xf>
    <xf numFmtId="0" fontId="13" fillId="9" borderId="0" xfId="0" applyFont="1" applyFill="1"/>
    <xf numFmtId="0" fontId="21" fillId="9" borderId="0" xfId="0" applyFont="1" applyFill="1"/>
    <xf numFmtId="0" fontId="24" fillId="10" borderId="67" xfId="1" applyFont="1" applyFill="1" applyBorder="1" applyAlignment="1">
      <alignment horizontal="center" vertical="center" wrapText="1"/>
    </xf>
    <xf numFmtId="0" fontId="24" fillId="10" borderId="68" xfId="1" applyFont="1" applyFill="1" applyBorder="1" applyAlignment="1">
      <alignment horizontal="center" vertical="center" wrapText="1"/>
    </xf>
    <xf numFmtId="9" fontId="25" fillId="3" borderId="2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9" fontId="25" fillId="3" borderId="1" xfId="0" applyNumberFormat="1" applyFont="1" applyFill="1" applyBorder="1" applyAlignment="1">
      <alignment horizontal="center" vertical="center" wrapText="1"/>
    </xf>
    <xf numFmtId="9" fontId="25" fillId="3" borderId="1" xfId="3" applyNumberFormat="1" applyFont="1" applyFill="1" applyBorder="1" applyAlignment="1">
      <alignment horizontal="center" vertical="center" wrapText="1"/>
    </xf>
    <xf numFmtId="9" fontId="26" fillId="0" borderId="1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7" fillId="0" borderId="0" xfId="0" applyFont="1"/>
    <xf numFmtId="0" fontId="28" fillId="3" borderId="0" xfId="1" applyFont="1" applyFill="1" applyBorder="1" applyAlignment="1">
      <alignment horizontal="center" vertical="center" wrapText="1"/>
    </xf>
    <xf numFmtId="166" fontId="26" fillId="0" borderId="1" xfId="0" applyNumberFormat="1" applyFont="1" applyBorder="1" applyAlignment="1">
      <alignment horizontal="center" vertical="center"/>
    </xf>
    <xf numFmtId="167" fontId="26" fillId="0" borderId="1" xfId="6" applyNumberFormat="1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9" fillId="3" borderId="0" xfId="1" applyFill="1" applyBorder="1" applyAlignment="1">
      <alignment horizontal="center" vertical="center" wrapText="1"/>
    </xf>
    <xf numFmtId="1" fontId="10" fillId="2" borderId="6" xfId="6" applyNumberFormat="1" applyFont="1" applyFill="1" applyBorder="1" applyAlignment="1" applyProtection="1">
      <alignment horizontal="center" vertical="center"/>
      <protection locked="0"/>
    </xf>
    <xf numFmtId="0" fontId="13" fillId="11" borderId="1" xfId="0" applyFont="1" applyFill="1" applyBorder="1" applyAlignment="1" applyProtection="1">
      <alignment horizontal="center" vertical="center" wrapText="1"/>
      <protection locked="0"/>
    </xf>
    <xf numFmtId="0" fontId="13" fillId="11" borderId="2" xfId="0" applyFont="1" applyFill="1" applyBorder="1" applyAlignment="1">
      <alignment horizontal="center" vertical="center" wrapText="1"/>
    </xf>
    <xf numFmtId="0" fontId="10" fillId="0" borderId="6" xfId="0" applyFont="1" applyBorder="1"/>
    <xf numFmtId="0" fontId="10" fillId="0" borderId="9" xfId="0" applyFont="1" applyBorder="1"/>
    <xf numFmtId="0" fontId="10" fillId="0" borderId="10" xfId="0" applyFont="1" applyBorder="1"/>
    <xf numFmtId="0" fontId="13" fillId="11" borderId="1" xfId="0" applyFont="1" applyFill="1" applyBorder="1" applyAlignment="1">
      <alignment horizontal="center" vertical="center" wrapText="1"/>
    </xf>
    <xf numFmtId="9" fontId="10" fillId="2" borderId="1" xfId="4" applyNumberFormat="1" applyFont="1" applyFill="1" applyBorder="1" applyAlignment="1" applyProtection="1">
      <alignment horizontal="center" vertical="center"/>
      <protection locked="0"/>
    </xf>
    <xf numFmtId="1" fontId="10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" fontId="25" fillId="3" borderId="1" xfId="0" applyNumberFormat="1" applyFont="1" applyFill="1" applyBorder="1" applyAlignment="1">
      <alignment horizontal="center" vertical="center" wrapText="1"/>
    </xf>
    <xf numFmtId="1" fontId="10" fillId="0" borderId="1" xfId="4" applyNumberFormat="1" applyFont="1" applyBorder="1" applyAlignment="1">
      <alignment horizontal="center" vertical="center"/>
    </xf>
    <xf numFmtId="1" fontId="10" fillId="2" borderId="1" xfId="6" applyNumberFormat="1" applyFont="1" applyFill="1" applyBorder="1" applyAlignment="1" applyProtection="1">
      <alignment horizontal="center" vertical="center"/>
      <protection locked="0"/>
    </xf>
    <xf numFmtId="1" fontId="26" fillId="0" borderId="1" xfId="0" applyNumberFormat="1" applyFont="1" applyBorder="1" applyAlignment="1">
      <alignment horizontal="center" vertical="center"/>
    </xf>
    <xf numFmtId="1" fontId="10" fillId="2" borderId="1" xfId="2" applyNumberFormat="1" applyFont="1" applyFill="1" applyBorder="1" applyAlignment="1" applyProtection="1">
      <alignment horizontal="center" vertical="center"/>
      <protection locked="0"/>
    </xf>
    <xf numFmtId="0" fontId="10" fillId="2" borderId="1" xfId="6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0" fillId="0" borderId="11" xfId="4" applyFont="1" applyBorder="1" applyAlignment="1" applyProtection="1">
      <alignment vertical="center" wrapText="1"/>
      <protection locked="0"/>
    </xf>
    <xf numFmtId="0" fontId="10" fillId="0" borderId="12" xfId="4" applyFont="1" applyBorder="1" applyAlignment="1" applyProtection="1">
      <alignment vertical="center" wrapText="1"/>
      <protection locked="0"/>
    </xf>
    <xf numFmtId="0" fontId="10" fillId="0" borderId="13" xfId="4" applyFont="1" applyBorder="1" applyAlignment="1" applyProtection="1">
      <alignment vertical="center" wrapText="1"/>
      <protection locked="0"/>
    </xf>
    <xf numFmtId="0" fontId="10" fillId="0" borderId="6" xfId="4" applyFont="1" applyBorder="1" applyAlignment="1" applyProtection="1">
      <alignment vertical="center" wrapText="1"/>
      <protection locked="0"/>
    </xf>
    <xf numFmtId="0" fontId="10" fillId="0" borderId="9" xfId="4" applyFont="1" applyBorder="1" applyAlignment="1" applyProtection="1">
      <alignment vertical="center" wrapText="1"/>
      <protection locked="0"/>
    </xf>
    <xf numFmtId="0" fontId="10" fillId="0" borderId="10" xfId="4" applyFont="1" applyBorder="1" applyAlignment="1" applyProtection="1">
      <alignment vertical="center" wrapText="1"/>
      <protection locked="0"/>
    </xf>
    <xf numFmtId="0" fontId="29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3" fillId="0" borderId="1" xfId="4" applyFont="1" applyBorder="1" applyAlignment="1">
      <alignment horizontal="center" vertical="center" wrapText="1"/>
    </xf>
    <xf numFmtId="0" fontId="33" fillId="3" borderId="3" xfId="4" applyFont="1" applyFill="1" applyBorder="1" applyAlignment="1">
      <alignment horizontal="center" vertical="center"/>
    </xf>
    <xf numFmtId="0" fontId="33" fillId="0" borderId="3" xfId="4" applyFont="1" applyBorder="1" applyAlignment="1">
      <alignment horizontal="center" vertical="center" wrapText="1"/>
    </xf>
    <xf numFmtId="9" fontId="10" fillId="2" borderId="6" xfId="6" applyFont="1" applyFill="1" applyBorder="1" applyAlignment="1" applyProtection="1">
      <alignment horizontal="center" vertical="center"/>
      <protection locked="0"/>
    </xf>
    <xf numFmtId="0" fontId="33" fillId="3" borderId="1" xfId="4" applyFont="1" applyFill="1" applyBorder="1" applyAlignment="1">
      <alignment horizontal="center" vertical="center"/>
    </xf>
    <xf numFmtId="0" fontId="21" fillId="8" borderId="69" xfId="0" applyFont="1" applyFill="1" applyBorder="1"/>
    <xf numFmtId="0" fontId="21" fillId="8" borderId="70" xfId="0" applyFont="1" applyFill="1" applyBorder="1"/>
    <xf numFmtId="0" fontId="21" fillId="8" borderId="71" xfId="0" applyFont="1" applyFill="1" applyBorder="1"/>
    <xf numFmtId="0" fontId="14" fillId="6" borderId="14" xfId="1" applyFont="1" applyFill="1" applyBorder="1" applyAlignment="1">
      <alignment horizontal="justify" vertical="center" wrapText="1"/>
    </xf>
    <xf numFmtId="0" fontId="14" fillId="6" borderId="15" xfId="1" applyFont="1" applyFill="1" applyBorder="1" applyAlignment="1">
      <alignment horizontal="justify" vertical="center" wrapText="1"/>
    </xf>
    <xf numFmtId="0" fontId="14" fillId="6" borderId="72" xfId="1" applyFont="1" applyFill="1" applyBorder="1" applyAlignment="1">
      <alignment horizontal="justify" vertical="center" wrapText="1"/>
    </xf>
    <xf numFmtId="0" fontId="14" fillId="6" borderId="16" xfId="1" applyFont="1" applyFill="1" applyBorder="1" applyAlignment="1">
      <alignment horizontal="justify" vertical="center" wrapText="1"/>
    </xf>
    <xf numFmtId="0" fontId="14" fillId="6" borderId="0" xfId="1" applyFont="1" applyFill="1" applyBorder="1" applyAlignment="1">
      <alignment horizontal="justify" vertical="center" wrapText="1"/>
    </xf>
    <xf numFmtId="0" fontId="14" fillId="6" borderId="73" xfId="1" applyFont="1" applyFill="1" applyBorder="1" applyAlignment="1">
      <alignment horizontal="justify" vertical="center" wrapText="1"/>
    </xf>
    <xf numFmtId="0" fontId="14" fillId="6" borderId="74" xfId="1" applyFont="1" applyFill="1" applyBorder="1" applyAlignment="1">
      <alignment horizontal="justify" vertical="center" wrapText="1"/>
    </xf>
    <xf numFmtId="0" fontId="14" fillId="6" borderId="75" xfId="1" applyFont="1" applyFill="1" applyBorder="1" applyAlignment="1">
      <alignment horizontal="justify" vertical="center" wrapText="1"/>
    </xf>
    <xf numFmtId="0" fontId="14" fillId="6" borderId="76" xfId="1" applyFont="1" applyFill="1" applyBorder="1" applyAlignment="1">
      <alignment horizontal="justify" vertical="center" wrapText="1"/>
    </xf>
    <xf numFmtId="0" fontId="14" fillId="8" borderId="14" xfId="1" applyFont="1" applyFill="1" applyBorder="1" applyAlignment="1">
      <alignment wrapText="1"/>
    </xf>
    <xf numFmtId="0" fontId="14" fillId="8" borderId="15" xfId="1" applyFont="1" applyFill="1" applyBorder="1" applyAlignment="1">
      <alignment wrapText="1"/>
    </xf>
    <xf numFmtId="0" fontId="14" fillId="8" borderId="72" xfId="1" applyFont="1" applyFill="1" applyBorder="1" applyAlignment="1">
      <alignment wrapText="1"/>
    </xf>
    <xf numFmtId="0" fontId="14" fillId="8" borderId="74" xfId="1" applyFont="1" applyFill="1" applyBorder="1" applyAlignment="1">
      <alignment wrapText="1"/>
    </xf>
    <xf numFmtId="0" fontId="14" fillId="8" borderId="75" xfId="1" applyFont="1" applyFill="1" applyBorder="1" applyAlignment="1">
      <alignment wrapText="1"/>
    </xf>
    <xf numFmtId="0" fontId="14" fillId="8" borderId="76" xfId="1" applyFont="1" applyFill="1" applyBorder="1" applyAlignment="1">
      <alignment wrapText="1"/>
    </xf>
    <xf numFmtId="0" fontId="14" fillId="6" borderId="14" xfId="1" applyFont="1" applyFill="1" applyBorder="1" applyAlignment="1">
      <alignment wrapText="1"/>
    </xf>
    <xf numFmtId="0" fontId="14" fillId="6" borderId="15" xfId="1" applyFont="1" applyFill="1" applyBorder="1" applyAlignment="1">
      <alignment wrapText="1"/>
    </xf>
    <xf numFmtId="0" fontId="14" fillId="6" borderId="72" xfId="1" applyFont="1" applyFill="1" applyBorder="1" applyAlignment="1">
      <alignment wrapText="1"/>
    </xf>
    <xf numFmtId="0" fontId="14" fillId="6" borderId="74" xfId="1" applyFont="1" applyFill="1" applyBorder="1" applyAlignment="1">
      <alignment wrapText="1"/>
    </xf>
    <xf numFmtId="0" fontId="14" fillId="6" borderId="75" xfId="1" applyFont="1" applyFill="1" applyBorder="1" applyAlignment="1">
      <alignment wrapText="1"/>
    </xf>
    <xf numFmtId="0" fontId="14" fillId="6" borderId="76" xfId="1" applyFont="1" applyFill="1" applyBorder="1" applyAlignment="1">
      <alignment wrapText="1"/>
    </xf>
    <xf numFmtId="0" fontId="34" fillId="9" borderId="77" xfId="1" applyFont="1" applyFill="1" applyBorder="1" applyAlignment="1">
      <alignment horizontal="center"/>
    </xf>
    <xf numFmtId="0" fontId="34" fillId="9" borderId="78" xfId="1" applyFont="1" applyFill="1" applyBorder="1" applyAlignment="1">
      <alignment horizontal="center"/>
    </xf>
    <xf numFmtId="0" fontId="34" fillId="9" borderId="79" xfId="1" applyFont="1" applyFill="1" applyBorder="1" applyAlignment="1">
      <alignment horizontal="center"/>
    </xf>
    <xf numFmtId="0" fontId="14" fillId="8" borderId="14" xfId="1" applyFont="1" applyFill="1" applyBorder="1" applyAlignment="1">
      <alignment horizontal="justify" wrapText="1"/>
    </xf>
    <xf numFmtId="0" fontId="14" fillId="8" borderId="15" xfId="1" applyFont="1" applyFill="1" applyBorder="1" applyAlignment="1">
      <alignment horizontal="justify" wrapText="1"/>
    </xf>
    <xf numFmtId="0" fontId="14" fillId="8" borderId="72" xfId="1" applyFont="1" applyFill="1" applyBorder="1" applyAlignment="1">
      <alignment horizontal="justify" wrapText="1"/>
    </xf>
    <xf numFmtId="0" fontId="14" fillId="8" borderId="74" xfId="1" applyFont="1" applyFill="1" applyBorder="1" applyAlignment="1">
      <alignment horizontal="justify" wrapText="1"/>
    </xf>
    <xf numFmtId="0" fontId="14" fillId="8" borderId="75" xfId="1" applyFont="1" applyFill="1" applyBorder="1" applyAlignment="1">
      <alignment horizontal="justify" wrapText="1"/>
    </xf>
    <xf numFmtId="0" fontId="14" fillId="8" borderId="76" xfId="1" applyFont="1" applyFill="1" applyBorder="1" applyAlignment="1">
      <alignment horizontal="justify" wrapText="1"/>
    </xf>
    <xf numFmtId="0" fontId="14" fillId="7" borderId="14" xfId="1" applyFont="1" applyFill="1" applyBorder="1" applyAlignment="1">
      <alignment horizontal="justify" vertical="center" wrapText="1"/>
    </xf>
    <xf numFmtId="0" fontId="14" fillId="7" borderId="15" xfId="1" applyFont="1" applyFill="1" applyBorder="1" applyAlignment="1">
      <alignment horizontal="justify" vertical="center" wrapText="1"/>
    </xf>
    <xf numFmtId="0" fontId="14" fillId="7" borderId="72" xfId="1" applyFont="1" applyFill="1" applyBorder="1" applyAlignment="1">
      <alignment horizontal="justify" vertical="center" wrapText="1"/>
    </xf>
    <xf numFmtId="0" fontId="14" fillId="7" borderId="16" xfId="1" applyFont="1" applyFill="1" applyBorder="1" applyAlignment="1">
      <alignment horizontal="justify" vertical="center" wrapText="1"/>
    </xf>
    <xf numFmtId="0" fontId="14" fillId="7" borderId="0" xfId="1" applyFont="1" applyFill="1" applyBorder="1" applyAlignment="1">
      <alignment horizontal="justify" vertical="center" wrapText="1"/>
    </xf>
    <xf numFmtId="0" fontId="14" fillId="7" borderId="73" xfId="1" applyFont="1" applyFill="1" applyBorder="1" applyAlignment="1">
      <alignment horizontal="justify" vertical="center" wrapText="1"/>
    </xf>
    <xf numFmtId="0" fontId="14" fillId="7" borderId="74" xfId="1" applyFont="1" applyFill="1" applyBorder="1" applyAlignment="1">
      <alignment horizontal="justify" vertical="center" wrapText="1"/>
    </xf>
    <xf numFmtId="0" fontId="14" fillId="7" borderId="75" xfId="1" applyFont="1" applyFill="1" applyBorder="1" applyAlignment="1">
      <alignment horizontal="justify" vertical="center" wrapText="1"/>
    </xf>
    <xf numFmtId="0" fontId="14" fillId="7" borderId="76" xfId="1" applyFont="1" applyFill="1" applyBorder="1" applyAlignment="1">
      <alignment horizontal="justify" vertical="center" wrapText="1"/>
    </xf>
    <xf numFmtId="0" fontId="21" fillId="6" borderId="69" xfId="0" applyFont="1" applyFill="1" applyBorder="1"/>
    <xf numFmtId="0" fontId="21" fillId="6" borderId="70" xfId="0" applyFont="1" applyFill="1" applyBorder="1"/>
    <xf numFmtId="0" fontId="21" fillId="6" borderId="71" xfId="0" applyFont="1" applyFill="1" applyBorder="1"/>
    <xf numFmtId="0" fontId="21" fillId="7" borderId="69" xfId="0" applyFont="1" applyFill="1" applyBorder="1"/>
    <xf numFmtId="0" fontId="21" fillId="7" borderId="70" xfId="0" applyFont="1" applyFill="1" applyBorder="1"/>
    <xf numFmtId="0" fontId="21" fillId="7" borderId="71" xfId="0" applyFont="1" applyFill="1" applyBorder="1"/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0" borderId="6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29" fillId="0" borderId="6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167" fontId="29" fillId="0" borderId="6" xfId="0" applyNumberFormat="1" applyFont="1" applyBorder="1" applyAlignment="1">
      <alignment horizontal="center" vertical="center" wrapText="1"/>
    </xf>
    <xf numFmtId="167" fontId="29" fillId="0" borderId="9" xfId="0" applyNumberFormat="1" applyFont="1" applyBorder="1" applyAlignment="1">
      <alignment horizontal="center" vertical="center" wrapText="1"/>
    </xf>
    <xf numFmtId="167" fontId="29" fillId="0" borderId="10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0" fillId="0" borderId="0" xfId="0"/>
    <xf numFmtId="0" fontId="24" fillId="10" borderId="80" xfId="1" applyFont="1" applyFill="1" applyBorder="1" applyAlignment="1">
      <alignment horizontal="center" vertical="center" wrapText="1"/>
    </xf>
    <xf numFmtId="0" fontId="24" fillId="10" borderId="81" xfId="1" applyFont="1" applyFill="1" applyBorder="1" applyAlignment="1">
      <alignment horizontal="center" vertical="center" wrapText="1"/>
    </xf>
    <xf numFmtId="0" fontId="24" fillId="10" borderId="82" xfId="1" applyFont="1" applyFill="1" applyBorder="1" applyAlignment="1">
      <alignment horizontal="center" vertical="center" wrapText="1"/>
    </xf>
    <xf numFmtId="0" fontId="24" fillId="10" borderId="83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9" fontId="26" fillId="0" borderId="6" xfId="0" applyNumberFormat="1" applyFont="1" applyBorder="1" applyAlignment="1">
      <alignment horizontal="center" vertical="center"/>
    </xf>
    <xf numFmtId="9" fontId="26" fillId="0" borderId="9" xfId="0" applyNumberFormat="1" applyFont="1" applyBorder="1" applyAlignment="1">
      <alignment horizontal="center" vertical="center"/>
    </xf>
    <xf numFmtId="9" fontId="26" fillId="0" borderId="10" xfId="0" applyNumberFormat="1" applyFont="1" applyBorder="1" applyAlignment="1">
      <alignment horizontal="center" vertical="center"/>
    </xf>
    <xf numFmtId="1" fontId="26" fillId="0" borderId="6" xfId="0" applyNumberFormat="1" applyFont="1" applyBorder="1" applyAlignment="1">
      <alignment horizontal="center" vertical="center"/>
    </xf>
    <xf numFmtId="1" fontId="26" fillId="0" borderId="9" xfId="0" applyNumberFormat="1" applyFont="1" applyBorder="1" applyAlignment="1">
      <alignment horizontal="center" vertical="center"/>
    </xf>
    <xf numFmtId="167" fontId="26" fillId="0" borderId="6" xfId="0" applyNumberFormat="1" applyFont="1" applyBorder="1" applyAlignment="1">
      <alignment horizontal="center" vertical="center"/>
    </xf>
    <xf numFmtId="167" fontId="26" fillId="0" borderId="9" xfId="0" applyNumberFormat="1" applyFont="1" applyBorder="1" applyAlignment="1">
      <alignment horizontal="center" vertical="center"/>
    </xf>
    <xf numFmtId="167" fontId="26" fillId="0" borderId="10" xfId="0" applyNumberFormat="1" applyFont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166" fontId="26" fillId="0" borderId="6" xfId="6" applyNumberFormat="1" applyFont="1" applyFill="1" applyBorder="1" applyAlignment="1">
      <alignment horizontal="center" vertical="center"/>
    </xf>
    <xf numFmtId="166" fontId="26" fillId="0" borderId="9" xfId="6" applyNumberFormat="1" applyFont="1" applyFill="1" applyBorder="1" applyAlignment="1">
      <alignment horizontal="center" vertical="center"/>
    </xf>
    <xf numFmtId="166" fontId="26" fillId="0" borderId="10" xfId="6" applyNumberFormat="1" applyFont="1" applyFill="1" applyBorder="1" applyAlignment="1">
      <alignment horizontal="center" vertical="center"/>
    </xf>
    <xf numFmtId="167" fontId="26" fillId="0" borderId="6" xfId="6" applyNumberFormat="1" applyFont="1" applyFill="1" applyBorder="1" applyAlignment="1">
      <alignment horizontal="center" vertical="center"/>
    </xf>
    <xf numFmtId="167" fontId="26" fillId="0" borderId="9" xfId="6" applyNumberFormat="1" applyFont="1" applyFill="1" applyBorder="1" applyAlignment="1">
      <alignment horizontal="center" vertical="center"/>
    </xf>
    <xf numFmtId="167" fontId="26" fillId="0" borderId="10" xfId="6" applyNumberFormat="1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0" fontId="19" fillId="5" borderId="25" xfId="0" applyFont="1" applyFill="1" applyBorder="1" applyAlignment="1">
      <alignment horizontal="center" vertical="center"/>
    </xf>
    <xf numFmtId="0" fontId="19" fillId="5" borderId="26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9" fillId="5" borderId="33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19" fillId="5" borderId="35" xfId="0" applyFont="1" applyFill="1" applyBorder="1" applyAlignment="1">
      <alignment horizontal="center" vertical="center"/>
    </xf>
    <xf numFmtId="0" fontId="19" fillId="5" borderId="36" xfId="0" applyFont="1" applyFill="1" applyBorder="1" applyAlignment="1">
      <alignment horizontal="center" vertical="center"/>
    </xf>
    <xf numFmtId="0" fontId="19" fillId="5" borderId="37" xfId="0" applyFont="1" applyFill="1" applyBorder="1" applyAlignment="1">
      <alignment horizontal="center" vertical="center"/>
    </xf>
    <xf numFmtId="0" fontId="18" fillId="5" borderId="36" xfId="0" applyFont="1" applyFill="1" applyBorder="1" applyAlignment="1">
      <alignment horizontal="center" vertical="center"/>
    </xf>
    <xf numFmtId="0" fontId="18" fillId="5" borderId="38" xfId="0" applyFont="1" applyFill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0" fillId="0" borderId="1" xfId="4" applyFont="1" applyBorder="1" applyAlignment="1">
      <alignment horizontal="left" vertical="center" wrapText="1"/>
    </xf>
    <xf numFmtId="9" fontId="10" fillId="0" borderId="1" xfId="6" applyFont="1" applyFill="1" applyBorder="1" applyAlignment="1" applyProtection="1">
      <alignment horizontal="left" vertical="center" wrapText="1"/>
    </xf>
    <xf numFmtId="0" fontId="37" fillId="0" borderId="6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10" xfId="4" applyFont="1" applyBorder="1" applyAlignment="1">
      <alignment horizontal="center" vertical="center"/>
    </xf>
    <xf numFmtId="0" fontId="16" fillId="12" borderId="6" xfId="4" applyFont="1" applyFill="1" applyBorder="1" applyAlignment="1">
      <alignment horizontal="center" vertical="center"/>
    </xf>
    <xf numFmtId="0" fontId="16" fillId="12" borderId="9" xfId="4" applyFont="1" applyFill="1" applyBorder="1" applyAlignment="1">
      <alignment horizontal="center" vertical="center"/>
    </xf>
    <xf numFmtId="0" fontId="16" fillId="12" borderId="10" xfId="4" applyFont="1" applyFill="1" applyBorder="1" applyAlignment="1">
      <alignment horizontal="center" vertical="center"/>
    </xf>
    <xf numFmtId="0" fontId="10" fillId="2" borderId="1" xfId="4" applyFont="1" applyFill="1" applyBorder="1" applyAlignment="1">
      <alignment horizontal="left" vertical="center"/>
    </xf>
    <xf numFmtId="9" fontId="10" fillId="2" borderId="6" xfId="4" applyNumberFormat="1" applyFont="1" applyFill="1" applyBorder="1" applyAlignment="1" applyProtection="1">
      <alignment horizontal="center" vertical="center"/>
      <protection locked="0"/>
    </xf>
    <xf numFmtId="9" fontId="10" fillId="2" borderId="9" xfId="4" applyNumberFormat="1" applyFont="1" applyFill="1" applyBorder="1" applyAlignment="1" applyProtection="1">
      <alignment horizontal="center" vertical="center"/>
      <protection locked="0"/>
    </xf>
    <xf numFmtId="9" fontId="10" fillId="2" borderId="10" xfId="4" applyNumberFormat="1" applyFont="1" applyFill="1" applyBorder="1" applyAlignment="1" applyProtection="1">
      <alignment horizontal="center" vertical="center"/>
      <protection locked="0"/>
    </xf>
    <xf numFmtId="0" fontId="11" fillId="2" borderId="14" xfId="4" applyFont="1" applyFill="1" applyBorder="1" applyAlignment="1">
      <alignment horizontal="center" vertical="center"/>
    </xf>
    <xf numFmtId="0" fontId="11" fillId="2" borderId="15" xfId="4" applyFont="1" applyFill="1" applyBorder="1" applyAlignment="1">
      <alignment horizontal="center" vertical="center"/>
    </xf>
    <xf numFmtId="0" fontId="11" fillId="2" borderId="39" xfId="4" applyFont="1" applyFill="1" applyBorder="1" applyAlignment="1">
      <alignment horizontal="center" vertical="center"/>
    </xf>
    <xf numFmtId="0" fontId="11" fillId="2" borderId="11" xfId="4" applyFont="1" applyFill="1" applyBorder="1" applyAlignment="1">
      <alignment horizontal="center" vertical="center"/>
    </xf>
    <xf numFmtId="0" fontId="11" fillId="2" borderId="12" xfId="4" applyFont="1" applyFill="1" applyBorder="1" applyAlignment="1">
      <alignment horizontal="center" vertical="center"/>
    </xf>
    <xf numFmtId="0" fontId="11" fillId="2" borderId="13" xfId="4" applyFont="1" applyFill="1" applyBorder="1" applyAlignment="1">
      <alignment horizontal="center" vertical="center"/>
    </xf>
    <xf numFmtId="0" fontId="10" fillId="0" borderId="6" xfId="4" applyFont="1" applyBorder="1" applyAlignment="1" applyProtection="1">
      <alignment horizontal="left" vertical="center" wrapText="1"/>
      <protection locked="0"/>
    </xf>
    <xf numFmtId="0" fontId="10" fillId="0" borderId="9" xfId="4" applyFont="1" applyBorder="1" applyAlignment="1" applyProtection="1">
      <alignment horizontal="left" vertical="center" wrapText="1"/>
      <protection locked="0"/>
    </xf>
    <xf numFmtId="0" fontId="10" fillId="0" borderId="10" xfId="4" applyFont="1" applyBorder="1" applyAlignment="1" applyProtection="1">
      <alignment horizontal="left" vertical="center" wrapText="1"/>
      <protection locked="0"/>
    </xf>
    <xf numFmtId="167" fontId="10" fillId="0" borderId="6" xfId="4" applyNumberFormat="1" applyFont="1" applyBorder="1" applyAlignment="1">
      <alignment horizontal="center" vertical="center" wrapText="1"/>
    </xf>
    <xf numFmtId="167" fontId="10" fillId="0" borderId="9" xfId="4" applyNumberFormat="1" applyFont="1" applyBorder="1" applyAlignment="1">
      <alignment horizontal="center" vertical="center" wrapText="1"/>
    </xf>
    <xf numFmtId="167" fontId="10" fillId="0" borderId="10" xfId="4" applyNumberFormat="1" applyFont="1" applyBorder="1" applyAlignment="1">
      <alignment horizontal="center" vertical="center" wrapText="1"/>
    </xf>
    <xf numFmtId="0" fontId="11" fillId="0" borderId="16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11" xfId="4" applyFont="1" applyBorder="1" applyAlignment="1">
      <alignment horizontal="center" vertical="center"/>
    </xf>
    <xf numFmtId="0" fontId="11" fillId="0" borderId="12" xfId="4" applyFont="1" applyBorder="1" applyAlignment="1">
      <alignment horizontal="center" vertical="center"/>
    </xf>
    <xf numFmtId="0" fontId="11" fillId="0" borderId="13" xfId="4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10" fillId="0" borderId="1" xfId="4" applyFont="1" applyBorder="1" applyAlignment="1" applyProtection="1">
      <alignment horizontal="center" vertical="top" wrapText="1"/>
      <protection locked="0"/>
    </xf>
    <xf numFmtId="0" fontId="10" fillId="0" borderId="6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9" xfId="4" applyFont="1" applyBorder="1" applyAlignment="1" applyProtection="1">
      <alignment horizontal="center" vertical="top" wrapText="1"/>
      <protection locked="0"/>
    </xf>
    <xf numFmtId="0" fontId="10" fillId="0" borderId="10" xfId="4" applyFont="1" applyBorder="1" applyAlignment="1" applyProtection="1">
      <alignment horizontal="center" vertical="top" wrapText="1"/>
      <protection locked="0"/>
    </xf>
    <xf numFmtId="9" fontId="10" fillId="0" borderId="1" xfId="4" applyNumberFormat="1" applyFont="1" applyBorder="1" applyAlignment="1" applyProtection="1">
      <alignment horizontal="center" vertical="top" wrapText="1"/>
      <protection locked="0"/>
    </xf>
    <xf numFmtId="0" fontId="10" fillId="0" borderId="6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1" fillId="2" borderId="1" xfId="4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/>
    </xf>
    <xf numFmtId="0" fontId="16" fillId="12" borderId="11" xfId="4" applyFont="1" applyFill="1" applyBorder="1" applyAlignment="1">
      <alignment horizontal="center" vertical="center"/>
    </xf>
    <xf numFmtId="0" fontId="16" fillId="12" borderId="12" xfId="4" applyFont="1" applyFill="1" applyBorder="1" applyAlignment="1">
      <alignment horizontal="center" vertical="center"/>
    </xf>
    <xf numFmtId="9" fontId="10" fillId="0" borderId="1" xfId="6" applyFont="1" applyFill="1" applyBorder="1" applyAlignment="1" applyProtection="1">
      <alignment horizontal="left" vertical="center"/>
    </xf>
    <xf numFmtId="9" fontId="10" fillId="0" borderId="1" xfId="4" applyNumberFormat="1" applyFont="1" applyBorder="1" applyAlignment="1">
      <alignment horizontal="left" vertical="center"/>
    </xf>
    <xf numFmtId="0" fontId="16" fillId="12" borderId="14" xfId="4" applyFont="1" applyFill="1" applyBorder="1" applyAlignment="1">
      <alignment horizontal="center" vertical="center"/>
    </xf>
    <xf numFmtId="0" fontId="16" fillId="12" borderId="15" xfId="4" applyFont="1" applyFill="1" applyBorder="1" applyAlignment="1">
      <alignment horizontal="center" vertical="center"/>
    </xf>
    <xf numFmtId="1" fontId="10" fillId="0" borderId="6" xfId="4" applyNumberFormat="1" applyFont="1" applyBorder="1" applyAlignment="1">
      <alignment horizontal="center" vertical="center"/>
    </xf>
    <xf numFmtId="1" fontId="10" fillId="0" borderId="9" xfId="4" applyNumberFormat="1" applyFont="1" applyBorder="1" applyAlignment="1">
      <alignment horizontal="center" vertical="center"/>
    </xf>
    <xf numFmtId="1" fontId="10" fillId="0" borderId="10" xfId="4" applyNumberFormat="1" applyFont="1" applyBorder="1" applyAlignment="1">
      <alignment horizontal="center" vertical="center"/>
    </xf>
    <xf numFmtId="9" fontId="10" fillId="0" borderId="1" xfId="4" applyNumberFormat="1" applyFont="1" applyBorder="1" applyAlignment="1" applyProtection="1">
      <alignment horizontal="center" vertical="center" wrapText="1"/>
      <protection locked="0"/>
    </xf>
    <xf numFmtId="0" fontId="10" fillId="0" borderId="1" xfId="4" applyFont="1" applyBorder="1" applyAlignment="1" applyProtection="1">
      <alignment horizontal="center" vertical="center" wrapText="1"/>
      <protection locked="0"/>
    </xf>
    <xf numFmtId="0" fontId="10" fillId="0" borderId="1" xfId="4" applyFont="1" applyBorder="1" applyAlignment="1" applyProtection="1">
      <alignment horizontal="justify" vertical="center" wrapText="1"/>
      <protection locked="0"/>
    </xf>
    <xf numFmtId="0" fontId="16" fillId="12" borderId="1" xfId="4" applyFont="1" applyFill="1" applyBorder="1" applyAlignment="1">
      <alignment horizontal="center" vertical="center"/>
    </xf>
    <xf numFmtId="9" fontId="10" fillId="2" borderId="1" xfId="4" applyNumberFormat="1" applyFont="1" applyFill="1" applyBorder="1" applyAlignment="1" applyProtection="1">
      <alignment horizontal="center" vertical="center"/>
      <protection locked="0"/>
    </xf>
    <xf numFmtId="1" fontId="10" fillId="0" borderId="6" xfId="2" applyNumberFormat="1" applyFont="1" applyFill="1" applyBorder="1" applyAlignment="1" applyProtection="1">
      <alignment horizontal="center" vertical="center" wrapText="1"/>
    </xf>
    <xf numFmtId="1" fontId="10" fillId="0" borderId="9" xfId="2" applyNumberFormat="1" applyFont="1" applyFill="1" applyBorder="1" applyAlignment="1" applyProtection="1">
      <alignment horizontal="center" vertical="center" wrapText="1"/>
    </xf>
    <xf numFmtId="1" fontId="10" fillId="0" borderId="10" xfId="2" applyNumberFormat="1" applyFont="1" applyFill="1" applyBorder="1" applyAlignment="1" applyProtection="1">
      <alignment horizontal="center" vertical="center" wrapText="1"/>
    </xf>
    <xf numFmtId="0" fontId="10" fillId="0" borderId="6" xfId="4" applyFont="1" applyBorder="1" applyAlignment="1" applyProtection="1">
      <alignment horizontal="center" vertical="top" wrapText="1"/>
      <protection locked="0"/>
    </xf>
    <xf numFmtId="166" fontId="10" fillId="0" borderId="1" xfId="4" applyNumberFormat="1" applyFont="1" applyBorder="1" applyAlignment="1" applyProtection="1">
      <alignment horizontal="center" vertical="top" wrapText="1"/>
      <protection locked="0"/>
    </xf>
    <xf numFmtId="0" fontId="37" fillId="0" borderId="12" xfId="0" applyFont="1" applyBorder="1" applyAlignment="1">
      <alignment horizontal="center" vertical="center"/>
    </xf>
    <xf numFmtId="0" fontId="16" fillId="12" borderId="16" xfId="4" applyFont="1" applyFill="1" applyBorder="1" applyAlignment="1">
      <alignment horizontal="center" vertical="center"/>
    </xf>
    <xf numFmtId="0" fontId="16" fillId="12" borderId="0" xfId="4" applyFont="1" applyFill="1" applyAlignment="1">
      <alignment horizontal="center" vertical="center"/>
    </xf>
    <xf numFmtId="0" fontId="10" fillId="0" borderId="1" xfId="6" applyNumberFormat="1" applyFont="1" applyFill="1" applyBorder="1" applyAlignment="1" applyProtection="1">
      <alignment horizontal="left" vertical="center"/>
    </xf>
    <xf numFmtId="2" fontId="10" fillId="0" borderId="1" xfId="6" applyNumberFormat="1" applyFont="1" applyFill="1" applyBorder="1" applyAlignment="1" applyProtection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166" fontId="10" fillId="0" borderId="1" xfId="4" applyNumberFormat="1" applyFont="1" applyBorder="1" applyAlignment="1" applyProtection="1">
      <alignment horizontal="center" vertical="center" wrapText="1"/>
      <protection locked="0"/>
    </xf>
    <xf numFmtId="2" fontId="10" fillId="3" borderId="1" xfId="6" applyNumberFormat="1" applyFont="1" applyFill="1" applyBorder="1" applyAlignment="1" applyProtection="1">
      <alignment horizontal="left" vertical="center"/>
    </xf>
    <xf numFmtId="1" fontId="10" fillId="2" borderId="6" xfId="6" applyNumberFormat="1" applyFont="1" applyFill="1" applyBorder="1" applyAlignment="1" applyProtection="1">
      <alignment horizontal="center" vertical="center"/>
      <protection locked="0"/>
    </xf>
    <xf numFmtId="1" fontId="10" fillId="2" borderId="9" xfId="6" applyNumberFormat="1" applyFont="1" applyFill="1" applyBorder="1" applyAlignment="1" applyProtection="1">
      <alignment horizontal="center" vertical="center"/>
      <protection locked="0"/>
    </xf>
    <xf numFmtId="1" fontId="10" fillId="2" borderId="10" xfId="6" applyNumberFormat="1" applyFont="1" applyFill="1" applyBorder="1" applyAlignment="1" applyProtection="1">
      <alignment horizontal="center" vertical="center"/>
      <protection locked="0"/>
    </xf>
    <xf numFmtId="166" fontId="10" fillId="2" borderId="6" xfId="6" applyNumberFormat="1" applyFont="1" applyFill="1" applyBorder="1" applyAlignment="1" applyProtection="1">
      <alignment horizontal="center" vertical="center"/>
      <protection locked="0"/>
    </xf>
    <xf numFmtId="166" fontId="10" fillId="2" borderId="9" xfId="6" applyNumberFormat="1" applyFont="1" applyFill="1" applyBorder="1" applyAlignment="1" applyProtection="1">
      <alignment horizontal="center" vertical="center"/>
      <protection locked="0"/>
    </xf>
    <xf numFmtId="166" fontId="10" fillId="2" borderId="10" xfId="6" applyNumberFormat="1" applyFont="1" applyFill="1" applyBorder="1" applyAlignment="1" applyProtection="1">
      <alignment horizontal="center" vertical="center"/>
      <protection locked="0"/>
    </xf>
    <xf numFmtId="1" fontId="10" fillId="3" borderId="1" xfId="6" applyNumberFormat="1" applyFont="1" applyFill="1" applyBorder="1" applyAlignment="1" applyProtection="1">
      <alignment horizontal="left" vertical="center"/>
    </xf>
    <xf numFmtId="167" fontId="10" fillId="0" borderId="1" xfId="4" applyNumberFormat="1" applyFont="1" applyBorder="1" applyAlignment="1" applyProtection="1">
      <alignment horizontal="center" vertical="center" wrapText="1"/>
      <protection locked="0"/>
    </xf>
    <xf numFmtId="9" fontId="10" fillId="2" borderId="6" xfId="6" applyFont="1" applyFill="1" applyBorder="1" applyAlignment="1" applyProtection="1">
      <alignment horizontal="center" vertical="center"/>
      <protection locked="0"/>
    </xf>
    <xf numFmtId="9" fontId="10" fillId="2" borderId="9" xfId="6" applyFont="1" applyFill="1" applyBorder="1" applyAlignment="1" applyProtection="1">
      <alignment horizontal="center" vertical="center"/>
      <protection locked="0"/>
    </xf>
    <xf numFmtId="9" fontId="10" fillId="2" borderId="10" xfId="6" applyFont="1" applyFill="1" applyBorder="1" applyAlignment="1" applyProtection="1">
      <alignment horizontal="center" vertical="center"/>
      <protection locked="0"/>
    </xf>
    <xf numFmtId="0" fontId="10" fillId="0" borderId="6" xfId="4" applyFont="1" applyBorder="1" applyAlignment="1" applyProtection="1">
      <alignment horizontal="center" vertical="center" wrapText="1"/>
      <protection locked="0"/>
    </xf>
    <xf numFmtId="0" fontId="10" fillId="0" borderId="9" xfId="4" applyFont="1" applyBorder="1" applyAlignment="1" applyProtection="1">
      <alignment horizontal="center" vertical="center" wrapText="1"/>
      <protection locked="0"/>
    </xf>
    <xf numFmtId="0" fontId="10" fillId="0" borderId="10" xfId="4" applyFont="1" applyBorder="1" applyAlignment="1" applyProtection="1">
      <alignment horizontal="center" vertical="center" wrapText="1"/>
      <protection locked="0"/>
    </xf>
    <xf numFmtId="9" fontId="10" fillId="3" borderId="1" xfId="6" applyFont="1" applyFill="1" applyBorder="1" applyAlignment="1" applyProtection="1">
      <alignment horizontal="left" vertical="center"/>
    </xf>
    <xf numFmtId="167" fontId="10" fillId="0" borderId="1" xfId="4" applyNumberFormat="1" applyFont="1" applyBorder="1" applyAlignment="1" applyProtection="1">
      <alignment horizontal="center" vertical="top" wrapText="1"/>
      <protection locked="0"/>
    </xf>
    <xf numFmtId="0" fontId="10" fillId="0" borderId="14" xfId="4" applyFont="1" applyBorder="1" applyAlignment="1" applyProtection="1">
      <alignment horizontal="center" vertical="center" wrapText="1"/>
      <protection locked="0"/>
    </xf>
    <xf numFmtId="0" fontId="10" fillId="0" borderId="15" xfId="4" applyFont="1" applyBorder="1" applyAlignment="1" applyProtection="1">
      <alignment horizontal="center" vertical="center" wrapText="1"/>
      <protection locked="0"/>
    </xf>
    <xf numFmtId="0" fontId="10" fillId="0" borderId="39" xfId="4" applyFont="1" applyBorder="1" applyAlignment="1" applyProtection="1">
      <alignment horizontal="center" vertical="center" wrapText="1"/>
      <protection locked="0"/>
    </xf>
    <xf numFmtId="0" fontId="10" fillId="2" borderId="6" xfId="4" applyFont="1" applyFill="1" applyBorder="1" applyAlignment="1">
      <alignment horizontal="center" vertical="center"/>
    </xf>
    <xf numFmtId="0" fontId="10" fillId="2" borderId="9" xfId="4" applyFont="1" applyFill="1" applyBorder="1" applyAlignment="1">
      <alignment horizontal="center" vertical="center"/>
    </xf>
    <xf numFmtId="0" fontId="10" fillId="2" borderId="10" xfId="4" applyFont="1" applyFill="1" applyBorder="1" applyAlignment="1">
      <alignment horizontal="center" vertical="center"/>
    </xf>
    <xf numFmtId="9" fontId="10" fillId="2" borderId="1" xfId="6" applyFont="1" applyFill="1" applyBorder="1" applyAlignment="1" applyProtection="1">
      <alignment horizontal="center" vertical="center"/>
      <protection locked="0"/>
    </xf>
    <xf numFmtId="0" fontId="10" fillId="0" borderId="1" xfId="4" applyFont="1" applyBorder="1" applyAlignment="1" applyProtection="1">
      <alignment horizontal="justify" vertical="top" wrapText="1"/>
      <protection locked="0"/>
    </xf>
    <xf numFmtId="167" fontId="10" fillId="2" borderId="6" xfId="6" applyNumberFormat="1" applyFont="1" applyFill="1" applyBorder="1" applyAlignment="1" applyProtection="1">
      <alignment horizontal="center" vertical="center"/>
      <protection locked="0"/>
    </xf>
    <xf numFmtId="167" fontId="10" fillId="2" borderId="9" xfId="6" applyNumberFormat="1" applyFont="1" applyFill="1" applyBorder="1" applyAlignment="1" applyProtection="1">
      <alignment horizontal="center" vertical="center"/>
      <protection locked="0"/>
    </xf>
    <xf numFmtId="167" fontId="10" fillId="2" borderId="10" xfId="6" applyNumberFormat="1" applyFont="1" applyFill="1" applyBorder="1" applyAlignment="1" applyProtection="1">
      <alignment horizontal="center" vertical="center"/>
      <protection locked="0"/>
    </xf>
    <xf numFmtId="1" fontId="10" fillId="0" borderId="1" xfId="6" applyNumberFormat="1" applyFont="1" applyFill="1" applyBorder="1" applyAlignment="1" applyProtection="1">
      <alignment horizontal="left" vertical="center"/>
    </xf>
    <xf numFmtId="1" fontId="10" fillId="0" borderId="1" xfId="4" applyNumberFormat="1" applyFont="1" applyBorder="1" applyAlignment="1" applyProtection="1">
      <alignment horizontal="center" vertical="top" wrapText="1"/>
      <protection locked="0"/>
    </xf>
    <xf numFmtId="167" fontId="10" fillId="0" borderId="1" xfId="6" applyNumberFormat="1" applyFont="1" applyFill="1" applyBorder="1" applyAlignment="1" applyProtection="1">
      <alignment horizontal="left" vertical="center"/>
    </xf>
    <xf numFmtId="3" fontId="14" fillId="0" borderId="6" xfId="0" applyNumberFormat="1" applyFont="1" applyBorder="1" applyAlignment="1">
      <alignment horizontal="center"/>
    </xf>
    <xf numFmtId="3" fontId="14" fillId="0" borderId="9" xfId="0" applyNumberFormat="1" applyFont="1" applyBorder="1" applyAlignment="1">
      <alignment horizontal="center"/>
    </xf>
    <xf numFmtId="3" fontId="14" fillId="0" borderId="10" xfId="0" applyNumberFormat="1" applyFont="1" applyBorder="1" applyAlignment="1">
      <alignment horizontal="center"/>
    </xf>
  </cellXfs>
  <cellStyles count="8">
    <cellStyle name="Hipervínculo" xfId="1" builtinId="8"/>
    <cellStyle name="Millares" xfId="2" builtinId="3"/>
    <cellStyle name="Millares [0]" xfId="3" builtinId="6"/>
    <cellStyle name="Normal" xfId="0" builtinId="0"/>
    <cellStyle name="Normal 2" xfId="4" xr:uid="{B4445BDB-12D1-454E-84AC-E116DB3D5167}"/>
    <cellStyle name="Normal 7" xfId="5" xr:uid="{E02A3A07-6362-4C55-A651-36E0753F7B5F}"/>
    <cellStyle name="Porcentaje" xfId="6" builtinId="5"/>
    <cellStyle name="Porcentual 2" xfId="7" xr:uid="{B03F2198-53BD-4481-A2E3-4F00C487F14A}"/>
  </cellStyles>
  <dxfs count="22">
    <dxf>
      <fill>
        <patternFill>
          <bgColor rgb="FF00EA6A"/>
        </patternFill>
      </fill>
    </dxf>
    <dxf>
      <fill>
        <patternFill>
          <bgColor rgb="FFFFFF00"/>
        </patternFill>
      </fill>
    </dxf>
    <dxf>
      <fill>
        <patternFill>
          <bgColor rgb="FFFF6565"/>
        </patternFill>
      </fill>
    </dxf>
    <dxf>
      <fill>
        <patternFill>
          <bgColor rgb="FFFFFF00"/>
        </patternFill>
      </fill>
    </dxf>
    <dxf>
      <fill>
        <patternFill>
          <bgColor rgb="FFFF6565"/>
        </patternFill>
      </fill>
    </dxf>
    <dxf>
      <fill>
        <patternFill>
          <bgColor rgb="FF00EA6A"/>
        </patternFill>
      </fill>
    </dxf>
    <dxf>
      <fill>
        <patternFill>
          <bgColor rgb="FFFFFF00"/>
        </patternFill>
      </fill>
    </dxf>
    <dxf>
      <fill>
        <patternFill>
          <bgColor rgb="FFFF6565"/>
        </patternFill>
      </fill>
    </dxf>
    <dxf>
      <fill>
        <patternFill>
          <bgColor rgb="FF00EA6A"/>
        </patternFill>
      </fill>
    </dxf>
    <dxf>
      <fill>
        <patternFill>
          <bgColor rgb="FF00EA6A"/>
        </patternFill>
      </fill>
    </dxf>
    <dxf>
      <fill>
        <patternFill>
          <bgColor rgb="FFFFFF00"/>
        </patternFill>
      </fill>
    </dxf>
    <dxf>
      <fill>
        <patternFill>
          <bgColor rgb="FFFF6565"/>
        </patternFill>
      </fill>
    </dxf>
    <dxf>
      <fill>
        <patternFill>
          <bgColor rgb="FFFFFF00"/>
        </patternFill>
      </fill>
    </dxf>
    <dxf>
      <fill>
        <patternFill>
          <bgColor rgb="FFFF6565"/>
        </patternFill>
      </fill>
    </dxf>
    <dxf>
      <fill>
        <patternFill>
          <bgColor rgb="FF00EA6A"/>
        </patternFill>
      </fill>
    </dxf>
    <dxf>
      <fill>
        <patternFill>
          <bgColor rgb="FFFFFF00"/>
        </patternFill>
      </fill>
    </dxf>
    <dxf>
      <fill>
        <patternFill>
          <bgColor rgb="FF00EA6A"/>
        </patternFill>
      </fill>
    </dxf>
    <dxf>
      <fill>
        <patternFill>
          <bgColor rgb="FFFFFF00"/>
        </patternFill>
      </fill>
    </dxf>
    <dxf>
      <fill>
        <patternFill>
          <bgColor rgb="FFFF6565"/>
        </patternFill>
      </fill>
    </dxf>
    <dxf>
      <fill>
        <patternFill>
          <bgColor rgb="FFFFFF00"/>
        </patternFill>
      </fill>
    </dxf>
    <dxf>
      <fill>
        <patternFill>
          <bgColor rgb="FFFF6565"/>
        </patternFill>
      </fill>
    </dxf>
    <dxf>
      <fill>
        <patternFill>
          <bgColor rgb="FF00EA6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Cumplimiento Resolución  0312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[2]Hoja1!$E$10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[2]Hoja1!$E$11</c:f>
              <c:numCache>
                <c:formatCode>General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50-4E2B-A1C0-1044097774DB}"/>
            </c:ext>
          </c:extLst>
        </c:ser>
        <c:ser>
          <c:idx val="1"/>
          <c:order val="1"/>
          <c:tx>
            <c:strRef>
              <c:f>[2]Hoja1!$F$10</c:f>
              <c:strCache>
                <c:ptCount val="1"/>
                <c:pt idx="0">
                  <c:v>Porcentaje Cumplimiento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[2]Hoja1!$F$11</c:f>
              <c:numCache>
                <c:formatCode>General</c:formatCode>
                <c:ptCount val="1"/>
                <c:pt idx="0">
                  <c:v>0.98499999999999999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50-4E2B-A1C0-104409777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7055344"/>
        <c:axId val="1"/>
      </c:barChart>
      <c:catAx>
        <c:axId val="21705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70553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'10.'!$B$17</c:f>
          <c:strCache>
            <c:ptCount val="1"/>
            <c:pt idx="0">
              <c:v>Por cada 100.000 trabajadores existen X casos nuevos de enfermedad laboral en el año </c:v>
            </c:pt>
          </c:strCache>
        </c:strRef>
      </c:tx>
      <c:overlay val="0"/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'10.'!$B$17</c:f>
              <c:strCache>
                <c:ptCount val="1"/>
                <c:pt idx="0">
                  <c:v>Por cada 100.000 trabajadores existen X casos nuevos de enfermedad laboral en el año 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'10.'!$C$12</c:f>
              <c:strCache>
                <c:ptCount val="1"/>
                <c:pt idx="0">
                  <c:v>AÑO 2024</c:v>
                </c:pt>
              </c:strCache>
            </c:strRef>
          </c:cat>
          <c:val>
            <c:numRef>
              <c:f>'10.'!$C$17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29-4DC9-B9F0-BB5BC191F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7266448"/>
        <c:axId val="1"/>
      </c:barChart>
      <c:lineChart>
        <c:grouping val="standard"/>
        <c:varyColors val="0"/>
        <c:ser>
          <c:idx val="0"/>
          <c:order val="1"/>
          <c:tx>
            <c:strRef>
              <c:f>'10.'!$B$16</c:f>
              <c:strCache>
                <c:ptCount val="1"/>
                <c:pt idx="0">
                  <c:v>Meta o Limite:</c:v>
                </c:pt>
              </c:strCache>
            </c:strRef>
          </c:tx>
          <c:marker>
            <c:symbol val="diamond"/>
            <c:size val="10"/>
          </c:marker>
          <c:dLbls>
            <c:dLbl>
              <c:idx val="0"/>
              <c:layout>
                <c:manualLayout>
                  <c:x val="5.4276712939582514E-2"/>
                  <c:y val="-1.5729831892243595E-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29-4DC9-B9F0-BB5BC191F3C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'10.'!$C$16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29-4DC9-B9F0-BB5BC191F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266448"/>
        <c:axId val="1"/>
      </c:lineChart>
      <c:catAx>
        <c:axId val="21726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217266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'11.'!$B$17</c:f>
          <c:strCache>
            <c:ptCount val="1"/>
            <c:pt idx="0">
              <c:v>En el año el X% de accidentes de Trabajo, fueron mortales</c:v>
            </c:pt>
          </c:strCache>
        </c:strRef>
      </c:tx>
      <c:overlay val="0"/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'11.'!$B$17</c:f>
              <c:strCache>
                <c:ptCount val="1"/>
                <c:pt idx="0">
                  <c:v>En el año el X% de accidentes de Trabajo, fueron mortales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'11.'!$C$12</c:f>
              <c:strCache>
                <c:ptCount val="1"/>
                <c:pt idx="0">
                  <c:v>AÑO 2024</c:v>
                </c:pt>
              </c:strCache>
            </c:strRef>
          </c:cat>
          <c:val>
            <c:numRef>
              <c:f>'11.'!$C$17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5-447F-AEFD-D8D5129B1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7267888"/>
        <c:axId val="1"/>
      </c:barChart>
      <c:lineChart>
        <c:grouping val="standard"/>
        <c:varyColors val="0"/>
        <c:ser>
          <c:idx val="0"/>
          <c:order val="1"/>
          <c:tx>
            <c:strRef>
              <c:f>'11.'!$B$16</c:f>
              <c:strCache>
                <c:ptCount val="1"/>
                <c:pt idx="0">
                  <c:v>Meta o Limite:</c:v>
                </c:pt>
              </c:strCache>
            </c:strRef>
          </c:tx>
          <c:marker>
            <c:symbol val="diamond"/>
            <c:size val="10"/>
          </c:marker>
          <c:dLbls>
            <c:dLbl>
              <c:idx val="0"/>
              <c:layout>
                <c:manualLayout>
                  <c:x val="5.4276712939582514E-2"/>
                  <c:y val="-1.5729831892243595E-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35-447F-AEFD-D8D5129B1A0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'11.'!$C$16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35-447F-AEFD-D8D5129B1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267888"/>
        <c:axId val="1"/>
      </c:lineChart>
      <c:catAx>
        <c:axId val="217267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17267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'12.'!$B$17</c:f>
          <c:strCache>
            <c:ptCount val="1"/>
            <c:pt idx="0">
              <c:v>En el mes se perdieron X% de días programados de trabajo por incapacidad médica</c:v>
            </c:pt>
          </c:strCache>
        </c:strRef>
      </c:tx>
      <c:overlay val="0"/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1176732299500263E-2"/>
          <c:y val="3.7606837606837605E-2"/>
          <c:w val="0.94919667136590791"/>
          <c:h val="0.8259947506561680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'12.'!$B$17</c:f>
              <c:strCache>
                <c:ptCount val="1"/>
                <c:pt idx="0">
                  <c:v>En el mes se perdieron X% de días programados de trabajo por incapacidad médica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665B-4BF9-8A3A-8BF05E4A45E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'12.'!$C$12:$O$13</c:f>
              <c:multiLvlStrCache>
                <c:ptCount val="1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Anual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'12.'!$C$17:$O$17</c:f>
              <c:numCache>
                <c:formatCode>0.0%</c:formatCode>
                <c:ptCount val="13"/>
                <c:pt idx="0">
                  <c:v>5.7017543859649127E-3</c:v>
                </c:pt>
                <c:pt idx="1">
                  <c:v>2.5263157894736842E-2</c:v>
                </c:pt>
                <c:pt idx="2">
                  <c:v>1.4485514485514486E-2</c:v>
                </c:pt>
                <c:pt idx="3">
                  <c:v>0</c:v>
                </c:pt>
                <c:pt idx="4">
                  <c:v>0</c:v>
                </c:pt>
                <c:pt idx="5">
                  <c:v>1.1282051282051283E-2</c:v>
                </c:pt>
                <c:pt idx="6">
                  <c:v>4.7483380816714148E-3</c:v>
                </c:pt>
                <c:pt idx="7">
                  <c:v>9.0334236675700084E-3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5.5870317909977969E-3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B-4BF9-8A3A-8BF05E4A4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7265008"/>
        <c:axId val="1"/>
      </c:barChart>
      <c:lineChart>
        <c:grouping val="standard"/>
        <c:varyColors val="0"/>
        <c:ser>
          <c:idx val="0"/>
          <c:order val="1"/>
          <c:tx>
            <c:strRef>
              <c:f>'12.'!$B$16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5B-4BF9-8A3A-8BF05E4A45E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5B-4BF9-8A3A-8BF05E4A45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5B-4BF9-8A3A-8BF05E4A45E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5B-4BF9-8A3A-8BF05E4A45E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5B-4BF9-8A3A-8BF05E4A45E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5B-4BF9-8A3A-8BF05E4A45E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5B-4BF9-8A3A-8BF05E4A45E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5B-4BF9-8A3A-8BF05E4A45E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5B-4BF9-8A3A-8BF05E4A45E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5B-4BF9-8A3A-8BF05E4A45E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65B-4BF9-8A3A-8BF05E4A45E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65B-4BF9-8A3A-8BF05E4A45E4}"/>
                </c:ext>
              </c:extLst>
            </c:dLbl>
            <c:dLbl>
              <c:idx val="12"/>
              <c:layout>
                <c:manualLayout>
                  <c:x val="1.5240998590227631E-2"/>
                  <c:y val="3.41880341880329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65B-4BF9-8A3A-8BF05E4A45E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'12.'!$C$16:$O$16</c:f>
              <c:numCache>
                <c:formatCode>0%</c:formatCode>
                <c:ptCount val="13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65B-4BF9-8A3A-8BF05E4A4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265008"/>
        <c:axId val="1"/>
      </c:lineChart>
      <c:catAx>
        <c:axId val="21726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217265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'13.'!$B$17</c:f>
          <c:strCache>
            <c:ptCount val="1"/>
            <c:pt idx="0">
              <c:v>Evalua el cumplimiento de la ejecucion del programa de capacitación</c:v>
            </c:pt>
          </c:strCache>
        </c:strRef>
      </c:tx>
      <c:overlay val="0"/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1516816695806328E-2"/>
          <c:y val="3.7606837606837605E-2"/>
          <c:w val="0.94555686652891557"/>
          <c:h val="0.8259947506561680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'13.'!$B$17</c:f>
              <c:strCache>
                <c:ptCount val="1"/>
                <c:pt idx="0">
                  <c:v>Evalua el cumplimiento de la ejecucion del programa de capacitación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5B9BD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567B-4918-9244-97FD2DB8B088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67B-4918-9244-97FD2DB8B08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('13.'!$C$13,'13.'!$F$13,'13.'!$I$13,'13.'!$L$13,'13.'!$O$13)</c:f>
              <c:strCache>
                <c:ptCount val="5"/>
                <c:pt idx="0">
                  <c:v>Trimestre 1</c:v>
                </c:pt>
                <c:pt idx="1">
                  <c:v>Trimestre 2</c:v>
                </c:pt>
                <c:pt idx="2">
                  <c:v>Trimestre 3</c:v>
                </c:pt>
                <c:pt idx="3">
                  <c:v>Trimestre 4</c:v>
                </c:pt>
                <c:pt idx="4">
                  <c:v>Anual</c:v>
                </c:pt>
              </c:strCache>
            </c:strRef>
          </c:cat>
          <c:val>
            <c:numRef>
              <c:f>('13.'!$C$17,'13.'!$F$17,'13.'!$I$17,'13.'!$L$17,'13.'!$O$17)</c:f>
              <c:numCache>
                <c:formatCode>0%</c:formatCode>
                <c:ptCount val="5"/>
                <c:pt idx="0">
                  <c:v>1</c:v>
                </c:pt>
                <c:pt idx="1">
                  <c:v>0.875</c:v>
                </c:pt>
                <c:pt idx="2">
                  <c:v>0.73913043478260865</c:v>
                </c:pt>
                <c:pt idx="3">
                  <c:v>0.75</c:v>
                </c:pt>
                <c:pt idx="4">
                  <c:v>0.8125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7B-4918-9244-97FD2DB8B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9256912"/>
        <c:axId val="1"/>
      </c:barChart>
      <c:lineChart>
        <c:grouping val="standard"/>
        <c:varyColors val="0"/>
        <c:ser>
          <c:idx val="0"/>
          <c:order val="1"/>
          <c:tx>
            <c:strRef>
              <c:f>'13.'!$B$16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7B-4918-9244-97FD2DB8B08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7B-4918-9244-97FD2DB8B08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7B-4918-9244-97FD2DB8B08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7B-4918-9244-97FD2DB8B08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7B-4918-9244-97FD2DB8B08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7B-4918-9244-97FD2DB8B08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67B-4918-9244-97FD2DB8B08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67B-4918-9244-97FD2DB8B08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67B-4918-9244-97FD2DB8B08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67B-4918-9244-97FD2DB8B08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67B-4918-9244-97FD2DB8B08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67B-4918-9244-97FD2DB8B088}"/>
                </c:ext>
              </c:extLst>
            </c:dLbl>
            <c:dLbl>
              <c:idx val="12"/>
              <c:layout>
                <c:manualLayout>
                  <c:x val="8.3758666878589946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67B-4918-9244-97FD2DB8B08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('13.'!$C$16,'13.'!$F$16,'13.'!$I$16,'13.'!$L$16,'13.'!$O$16)</c:f>
              <c:numCache>
                <c:formatCode>0%</c:formatCode>
                <c:ptCount val="5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67B-4918-9244-97FD2DB8B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256912"/>
        <c:axId val="1"/>
      </c:lineChart>
      <c:catAx>
        <c:axId val="21925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5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19256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'14.'!$B$17</c:f>
          <c:strCache>
            <c:ptCount val="1"/>
            <c:pt idx="0">
              <c:v>Presupuesto ejecutado para el sistema de gestión integral</c:v>
            </c:pt>
          </c:strCache>
        </c:strRef>
      </c:tx>
      <c:overlay val="0"/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'14.'!$B$17</c:f>
              <c:strCache>
                <c:ptCount val="1"/>
                <c:pt idx="0">
                  <c:v>Presupuesto ejecutado para el sistema de gestión integral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'14.'!$C$12</c:f>
              <c:strCache>
                <c:ptCount val="1"/>
                <c:pt idx="0">
                  <c:v>AÑO 2024</c:v>
                </c:pt>
              </c:strCache>
            </c:strRef>
          </c:cat>
          <c:val>
            <c:numRef>
              <c:f>'14.'!$C$17</c:f>
              <c:numCache>
                <c:formatCode>0.0%</c:formatCode>
                <c:ptCount val="1"/>
                <c:pt idx="0">
                  <c:v>0.80499049606798112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8-43C8-A4B3-3BF480000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9254992"/>
        <c:axId val="1"/>
      </c:barChart>
      <c:lineChart>
        <c:grouping val="standard"/>
        <c:varyColors val="0"/>
        <c:ser>
          <c:idx val="0"/>
          <c:order val="1"/>
          <c:tx>
            <c:strRef>
              <c:f>'14.'!$B$16</c:f>
              <c:strCache>
                <c:ptCount val="1"/>
                <c:pt idx="0">
                  <c:v>Meta o Limite:</c:v>
                </c:pt>
              </c:strCache>
            </c:strRef>
          </c:tx>
          <c:marker>
            <c:symbol val="diamond"/>
            <c:size val="10"/>
          </c:marker>
          <c:dLbls>
            <c:dLbl>
              <c:idx val="0"/>
              <c:layout>
                <c:manualLayout>
                  <c:x val="6.1115353599106068E-2"/>
                  <c:y val="-2.05920233743786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58-43C8-A4B3-3BF48000022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'14.'!$C$16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58-43C8-A4B3-3BF480000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254992"/>
        <c:axId val="1"/>
      </c:lineChart>
      <c:catAx>
        <c:axId val="219254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21925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'15.'!$B$17</c:f>
          <c:strCache>
            <c:ptCount val="1"/>
            <c:pt idx="0">
              <c:v>Monitoreo del consumo de energia por persona en la oficina</c:v>
            </c:pt>
          </c:strCache>
        </c:strRef>
      </c:tx>
      <c:overlay val="0"/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1516816695806328E-2"/>
          <c:y val="3.7606837606837605E-2"/>
          <c:w val="0.94555686652891557"/>
          <c:h val="0.8259947506561680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'15.'!$B$17</c:f>
              <c:strCache>
                <c:ptCount val="1"/>
                <c:pt idx="0">
                  <c:v>Monitoreo del consumo de energia por persona en la oficina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64CF-43C5-896B-C0271520151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'15.'!$C$12:$O$13</c:f>
              <c:multiLvlStrCache>
                <c:ptCount val="1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Anual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'15.'!$C$17:$O$17</c:f>
              <c:numCache>
                <c:formatCode>0</c:formatCode>
                <c:ptCount val="13"/>
                <c:pt idx="0">
                  <c:v>7.7272727272727275</c:v>
                </c:pt>
                <c:pt idx="1">
                  <c:v>8.6363636363636367</c:v>
                </c:pt>
                <c:pt idx="2">
                  <c:v>8.0833333333333339</c:v>
                </c:pt>
                <c:pt idx="3">
                  <c:v>6.916666666666667</c:v>
                </c:pt>
                <c:pt idx="4">
                  <c:v>6.384615384615385</c:v>
                </c:pt>
                <c:pt idx="5">
                  <c:v>6.384615384615385</c:v>
                </c:pt>
                <c:pt idx="6">
                  <c:v>5.9285714285714288</c:v>
                </c:pt>
                <c:pt idx="7">
                  <c:v>5.9285714285714288</c:v>
                </c:pt>
                <c:pt idx="8">
                  <c:v>6.384615384615385</c:v>
                </c:pt>
                <c:pt idx="9">
                  <c:v>5.5333333333333332</c:v>
                </c:pt>
                <c:pt idx="10">
                  <c:v>5.1875</c:v>
                </c:pt>
                <c:pt idx="11">
                  <c:v>4.882352941176471</c:v>
                </c:pt>
                <c:pt idx="12">
                  <c:v>6.3602484472049685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CF-43C5-896B-C02715201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5677648"/>
        <c:axId val="1"/>
      </c:barChart>
      <c:lineChart>
        <c:grouping val="standard"/>
        <c:varyColors val="0"/>
        <c:ser>
          <c:idx val="0"/>
          <c:order val="1"/>
          <c:tx>
            <c:strRef>
              <c:f>'15.'!$B$16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CF-43C5-896B-C0271520151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CF-43C5-896B-C0271520151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CF-43C5-896B-C0271520151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CF-43C5-896B-C0271520151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CF-43C5-896B-C0271520151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CF-43C5-896B-C0271520151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CF-43C5-896B-C0271520151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CF-43C5-896B-C0271520151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CF-43C5-896B-C0271520151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CF-43C5-896B-C0271520151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CF-43C5-896B-C0271520151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CF-43C5-896B-C02715201517}"/>
                </c:ext>
              </c:extLst>
            </c:dLbl>
            <c:dLbl>
              <c:idx val="12"/>
              <c:layout>
                <c:manualLayout>
                  <c:x val="8.3758666878589946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4CF-43C5-896B-C0271520151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'15.'!$C$16:$O$16</c:f>
              <c:numCache>
                <c:formatCode>0</c:formatCode>
                <c:ptCount val="13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4CF-43C5-896B-C02715201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677648"/>
        <c:axId val="1"/>
      </c:lineChart>
      <c:catAx>
        <c:axId val="21567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215677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'16.'!$B$17</c:f>
          <c:strCache>
            <c:ptCount val="1"/>
            <c:pt idx="0">
              <c:v>Monitoreo del consumo de agua por persona en la oficina</c:v>
            </c:pt>
          </c:strCache>
        </c:strRef>
      </c:tx>
      <c:overlay val="0"/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1516816695806328E-2"/>
          <c:y val="4.4444444444444446E-2"/>
          <c:w val="0.94555686652891557"/>
          <c:h val="0.8259947506561680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'16.'!$B$17</c:f>
              <c:strCache>
                <c:ptCount val="1"/>
                <c:pt idx="0">
                  <c:v>Monitoreo del consumo de agua por persona en la oficina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74CF-4754-A13E-B3177830A0F9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4CF-4754-A13E-B3177830A0F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('16.'!$C$13,'16.'!$F$13,'16.'!$I$13,'16.'!$L$13,'16.'!$O$13)</c:f>
              <c:strCache>
                <c:ptCount val="5"/>
                <c:pt idx="0">
                  <c:v>Trimestre 1</c:v>
                </c:pt>
                <c:pt idx="1">
                  <c:v>Trimestre 2</c:v>
                </c:pt>
                <c:pt idx="2">
                  <c:v>Trimestre 3</c:v>
                </c:pt>
                <c:pt idx="3">
                  <c:v>Trimestre 4</c:v>
                </c:pt>
                <c:pt idx="4">
                  <c:v>Anual</c:v>
                </c:pt>
              </c:strCache>
            </c:strRef>
          </c:cat>
          <c:val>
            <c:numRef>
              <c:f>('16.'!$C$17,'16.'!$F$17,'16.'!$I$17,'16.'!$L$17,'16.'!$O$17)</c:f>
              <c:numCache>
                <c:formatCode>0</c:formatCode>
                <c:ptCount val="5"/>
                <c:pt idx="0">
                  <c:v>2.2727272727272729</c:v>
                </c:pt>
                <c:pt idx="1">
                  <c:v>2.6363636363636362</c:v>
                </c:pt>
                <c:pt idx="2">
                  <c:v>1.7857142857142858</c:v>
                </c:pt>
                <c:pt idx="3">
                  <c:v>1.7333333333333334</c:v>
                </c:pt>
                <c:pt idx="4">
                  <c:v>2.0588235294117645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F-4754-A13E-B3177830A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5678128"/>
        <c:axId val="1"/>
      </c:barChart>
      <c:lineChart>
        <c:grouping val="standard"/>
        <c:varyColors val="0"/>
        <c:ser>
          <c:idx val="0"/>
          <c:order val="1"/>
          <c:tx>
            <c:strRef>
              <c:f>'16.'!$B$16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CF-4754-A13E-B3177830A0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CF-4754-A13E-B3177830A0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CF-4754-A13E-B3177830A0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CF-4754-A13E-B3177830A0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CF-4754-A13E-B3177830A0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CF-4754-A13E-B3177830A0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CF-4754-A13E-B3177830A0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4CF-4754-A13E-B3177830A0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CF-4754-A13E-B3177830A0F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4CF-4754-A13E-B3177830A0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CF-4754-A13E-B3177830A0F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4CF-4754-A13E-B3177830A0F9}"/>
                </c:ext>
              </c:extLst>
            </c:dLbl>
            <c:dLbl>
              <c:idx val="12"/>
              <c:layout>
                <c:manualLayout>
                  <c:x val="8.3758666878589946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CF-4754-A13E-B3177830A0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('16.'!$C$16,'16.'!$F$16,'16.'!$I$16,'16.'!$L$16,'16.'!$O$16)</c:f>
              <c:numCache>
                <c:formatCode>0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CF-4754-A13E-B3177830A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567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5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2156781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'17.'!$B$17</c:f>
          <c:strCache>
            <c:ptCount val="1"/>
            <c:pt idx="0">
              <c:v>% de Servicios que cumplen con los requisitos</c:v>
            </c:pt>
          </c:strCache>
        </c:strRef>
      </c:tx>
      <c:overlay val="0"/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1516816695806328E-2"/>
          <c:y val="3.7606837606837605E-2"/>
          <c:w val="0.94555686652891557"/>
          <c:h val="0.8259947506561680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'17.'!$B$17</c:f>
              <c:strCache>
                <c:ptCount val="1"/>
                <c:pt idx="0">
                  <c:v>% de Servicios que cumplen con los requisitos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9B09-4C23-97B5-D53D4B3822D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'17.'!$C$12:$O$13</c:f>
              <c:multiLvlStrCache>
                <c:ptCount val="1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Anual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'17.'!$C$17:$O$17</c:f>
              <c:numCache>
                <c:formatCode>0%</c:formatCode>
                <c:ptCount val="13"/>
                <c:pt idx="0">
                  <c:v>1.0238473767885532</c:v>
                </c:pt>
                <c:pt idx="1">
                  <c:v>0.96973224679860304</c:v>
                </c:pt>
                <c:pt idx="2">
                  <c:v>0.94330518697225574</c:v>
                </c:pt>
                <c:pt idx="3">
                  <c:v>0.92949354518371397</c:v>
                </c:pt>
                <c:pt idx="4">
                  <c:v>0.91037260825780464</c:v>
                </c:pt>
                <c:pt idx="5">
                  <c:v>0.93505253104106967</c:v>
                </c:pt>
                <c:pt idx="6">
                  <c:v>0.93563432835820892</c:v>
                </c:pt>
                <c:pt idx="7">
                  <c:v>0.94618395303326808</c:v>
                </c:pt>
                <c:pt idx="8">
                  <c:v>0.89302769818529126</c:v>
                </c:pt>
                <c:pt idx="9">
                  <c:v>0.89884393063583812</c:v>
                </c:pt>
                <c:pt idx="10">
                  <c:v>0.88418932527693861</c:v>
                </c:pt>
                <c:pt idx="11">
                  <c:v>0.84607329842931933</c:v>
                </c:pt>
                <c:pt idx="12">
                  <c:v>0.92263510573492302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09-4C23-97B5-D53D4B382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5683888"/>
        <c:axId val="1"/>
      </c:barChart>
      <c:lineChart>
        <c:grouping val="standard"/>
        <c:varyColors val="0"/>
        <c:ser>
          <c:idx val="0"/>
          <c:order val="1"/>
          <c:tx>
            <c:strRef>
              <c:f>'17.'!$B$16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09-4C23-97B5-D53D4B3822D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09-4C23-97B5-D53D4B3822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09-4C23-97B5-D53D4B3822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09-4C23-97B5-D53D4B3822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09-4C23-97B5-D53D4B3822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09-4C23-97B5-D53D4B3822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09-4C23-97B5-D53D4B3822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09-4C23-97B5-D53D4B3822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09-4C23-97B5-D53D4B3822D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09-4C23-97B5-D53D4B3822D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B09-4C23-97B5-D53D4B3822D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B09-4C23-97B5-D53D4B3822DE}"/>
                </c:ext>
              </c:extLst>
            </c:dLbl>
            <c:dLbl>
              <c:idx val="12"/>
              <c:layout>
                <c:manualLayout>
                  <c:x val="8.3758666878589946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B09-4C23-97B5-D53D4B3822D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'17.'!$C$16:$O$16</c:f>
              <c:numCache>
                <c:formatCode>0%</c:formatCode>
                <c:ptCount val="13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B09-4C23-97B5-D53D4B382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683888"/>
        <c:axId val="1"/>
      </c:lineChart>
      <c:catAx>
        <c:axId val="21568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15683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'18.'!$B$17</c:f>
          <c:strCache>
            <c:ptCount val="1"/>
            <c:pt idx="0">
              <c:v>Cantidad de residuos que son generados y aprovechados en ls actividades de oficina</c:v>
            </c:pt>
          </c:strCache>
        </c:strRef>
      </c:tx>
      <c:overlay val="0"/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1516816695806328E-2"/>
          <c:y val="3.7606837606837605E-2"/>
          <c:w val="0.94555686652891557"/>
          <c:h val="0.8259947506561680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'18.'!$B$17</c:f>
              <c:strCache>
                <c:ptCount val="1"/>
                <c:pt idx="0">
                  <c:v>Cantidad de residuos que son generados y aprovechados en ls actividades de oficina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F98A-4261-9607-6AB50C90938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'18.'!$C$12:$O$13</c:f>
              <c:multiLvlStrCache>
                <c:ptCount val="1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Anual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'18.'!$C$17:$O$17</c:f>
              <c:numCache>
                <c:formatCode>0%</c:formatCode>
                <c:ptCount val="13"/>
                <c:pt idx="0">
                  <c:v>0.95</c:v>
                </c:pt>
                <c:pt idx="1">
                  <c:v>0.93939393939393945</c:v>
                </c:pt>
                <c:pt idx="2">
                  <c:v>0.94366197183098588</c:v>
                </c:pt>
                <c:pt idx="3">
                  <c:v>0.94936708860759489</c:v>
                </c:pt>
                <c:pt idx="4">
                  <c:v>0.94871794871794868</c:v>
                </c:pt>
                <c:pt idx="5">
                  <c:v>0.80952380952380953</c:v>
                </c:pt>
                <c:pt idx="6">
                  <c:v>0.84444444444444444</c:v>
                </c:pt>
                <c:pt idx="7">
                  <c:v>1.1388888888888888</c:v>
                </c:pt>
                <c:pt idx="8">
                  <c:v>1.0128205128205128</c:v>
                </c:pt>
                <c:pt idx="9">
                  <c:v>1.0821917808219179</c:v>
                </c:pt>
                <c:pt idx="10">
                  <c:v>1.2531645569620253</c:v>
                </c:pt>
                <c:pt idx="11">
                  <c:v>1</c:v>
                </c:pt>
                <c:pt idx="12">
                  <c:v>0.98600645855758884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8A-4261-9607-6AB50C909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0024176"/>
        <c:axId val="1"/>
      </c:barChart>
      <c:lineChart>
        <c:grouping val="standard"/>
        <c:varyColors val="0"/>
        <c:ser>
          <c:idx val="0"/>
          <c:order val="1"/>
          <c:tx>
            <c:strRef>
              <c:f>'18.'!$B$16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8A-4261-9607-6AB50C9093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8A-4261-9607-6AB50C9093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8A-4261-9607-6AB50C9093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8A-4261-9607-6AB50C9093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8A-4261-9607-6AB50C9093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8A-4261-9607-6AB50C9093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8A-4261-9607-6AB50C90938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8A-4261-9607-6AB50C90938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8A-4261-9607-6AB50C90938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8A-4261-9607-6AB50C90938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8A-4261-9607-6AB50C90938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98A-4261-9607-6AB50C909386}"/>
                </c:ext>
              </c:extLst>
            </c:dLbl>
            <c:dLbl>
              <c:idx val="12"/>
              <c:layout>
                <c:manualLayout>
                  <c:x val="8.3758666878589946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98A-4261-9607-6AB50C90938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'18.'!$C$16:$O$16</c:f>
              <c:numCache>
                <c:formatCode>0%</c:formatCode>
                <c:ptCount val="1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98A-4261-9607-6AB50C909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24176"/>
        <c:axId val="1"/>
      </c:lineChart>
      <c:catAx>
        <c:axId val="22002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002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'2.'!$B$17</c:f>
          <c:strCache>
            <c:ptCount val="1"/>
            <c:pt idx="0">
              <c:v>Porcentaje de actividades ejecutadas del plan de trabajo anual del SG-SST</c:v>
            </c:pt>
          </c:strCache>
        </c:strRef>
      </c:tx>
      <c:overlay val="0"/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'2.'!$B$17</c:f>
              <c:strCache>
                <c:ptCount val="1"/>
                <c:pt idx="0">
                  <c:v>Porcentaje de actividades ejecutadas del plan de trabajo anual del SG-SST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4472C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1636-4228-8CF3-37C686A0CF7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'2.'!$C$12:$O$13</c:f>
              <c:multiLvlStrCache>
                <c:ptCount val="1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Anual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'2.'!$C$17:$O$17</c:f>
              <c:numCache>
                <c:formatCode>0%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0.96551724137931039</c:v>
                </c:pt>
                <c:pt idx="5">
                  <c:v>1</c:v>
                </c:pt>
                <c:pt idx="6">
                  <c:v>0.92592592592592593</c:v>
                </c:pt>
                <c:pt idx="7">
                  <c:v>0.9285714285714286</c:v>
                </c:pt>
                <c:pt idx="8">
                  <c:v>0.96551724137931039</c:v>
                </c:pt>
                <c:pt idx="9">
                  <c:v>1</c:v>
                </c:pt>
                <c:pt idx="10">
                  <c:v>0.92</c:v>
                </c:pt>
                <c:pt idx="11">
                  <c:v>1</c:v>
                </c:pt>
                <c:pt idx="12">
                  <c:v>0.97640117994100295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36-4228-8CF3-37C686A0C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20021776"/>
        <c:axId val="1"/>
      </c:barChart>
      <c:lineChart>
        <c:grouping val="standard"/>
        <c:varyColors val="0"/>
        <c:ser>
          <c:idx val="0"/>
          <c:order val="1"/>
          <c:tx>
            <c:strRef>
              <c:f>'2.'!$B$16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36-4228-8CF3-37C686A0CF7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36-4228-8CF3-37C686A0CF7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36-4228-8CF3-37C686A0CF7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36-4228-8CF3-37C686A0CF7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36-4228-8CF3-37C686A0CF7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36-4228-8CF3-37C686A0CF7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36-4228-8CF3-37C686A0CF7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36-4228-8CF3-37C686A0CF7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36-4228-8CF3-37C686A0CF7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636-4228-8CF3-37C686A0CF7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36-4228-8CF3-37C686A0CF7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636-4228-8CF3-37C686A0CF76}"/>
                </c:ext>
              </c:extLst>
            </c:dLbl>
            <c:dLbl>
              <c:idx val="12"/>
              <c:layout>
                <c:manualLayout>
                  <c:x val="0"/>
                  <c:y val="-0.1241914449696353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636-4228-8CF3-37C686A0CF7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'2.'!$C$16:$O$16</c:f>
              <c:numCache>
                <c:formatCode>0%</c:formatCode>
                <c:ptCount val="13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636-4228-8CF3-37C686A0C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21776"/>
        <c:axId val="1"/>
      </c:lineChart>
      <c:catAx>
        <c:axId val="22002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0021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'3.'!$B$17</c:f>
          <c:strCache>
            <c:ptCount val="1"/>
            <c:pt idx="0">
              <c:v>Porcentaje de proveedores confiables para la organización</c:v>
            </c:pt>
          </c:strCache>
        </c:strRef>
      </c:tx>
      <c:overlay val="0"/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'3.'!$B$17</c:f>
              <c:strCache>
                <c:ptCount val="1"/>
                <c:pt idx="0">
                  <c:v>Porcentaje de proveedores confiables para la organización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'3.'!$C$12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'3.'!$C$17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0-4332-94A0-4ADEC2BF0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344784"/>
        <c:axId val="1"/>
      </c:barChart>
      <c:lineChart>
        <c:grouping val="standard"/>
        <c:varyColors val="0"/>
        <c:ser>
          <c:idx val="0"/>
          <c:order val="1"/>
          <c:tx>
            <c:strRef>
              <c:f>'3.'!$B$16</c:f>
              <c:strCache>
                <c:ptCount val="1"/>
                <c:pt idx="0">
                  <c:v>Meta</c:v>
                </c:pt>
              </c:strCache>
            </c:strRef>
          </c:tx>
          <c:marker>
            <c:symbol val="diamond"/>
            <c:size val="10"/>
          </c:marker>
          <c:dLbls>
            <c:dLbl>
              <c:idx val="0"/>
              <c:layout>
                <c:manualLayout>
                  <c:x val="1.8054614783232316E-2"/>
                  <c:y val="-3.1663422361915007E-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E0-4332-94A0-4ADEC2BF009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'3.'!$C$16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E0-4332-94A0-4ADEC2BF0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344784"/>
        <c:axId val="1"/>
      </c:lineChart>
      <c:catAx>
        <c:axId val="21334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13344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'4.'!$B$17</c:f>
          <c:strCache>
            <c:ptCount val="1"/>
            <c:pt idx="0">
              <c:v>Porcentaje de cumplimiento de investigación enfermedad laboral</c:v>
            </c:pt>
          </c:strCache>
        </c:strRef>
      </c:tx>
      <c:overlay val="0"/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'4.'!$B$17</c:f>
              <c:strCache>
                <c:ptCount val="1"/>
                <c:pt idx="0">
                  <c:v>Porcentaje de cumplimiento de investigación enfermedad laboral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'4.'!$C$12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'4.'!$C$17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6-4CC0-A3B4-8EAD23A19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345744"/>
        <c:axId val="1"/>
      </c:barChart>
      <c:lineChart>
        <c:grouping val="standard"/>
        <c:varyColors val="0"/>
        <c:ser>
          <c:idx val="0"/>
          <c:order val="1"/>
          <c:tx>
            <c:strRef>
              <c:f>'4.'!$B$16</c:f>
              <c:strCache>
                <c:ptCount val="1"/>
                <c:pt idx="0">
                  <c:v>Meta</c:v>
                </c:pt>
              </c:strCache>
            </c:strRef>
          </c:tx>
          <c:marker>
            <c:symbol val="diamond"/>
            <c:size val="10"/>
          </c:marker>
          <c:dLbls>
            <c:dLbl>
              <c:idx val="0"/>
              <c:layout>
                <c:manualLayout>
                  <c:x val="4.3561122944009323E-2"/>
                  <c:y val="3.458711158945992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96-4CC0-A3B4-8EAD23A199B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'4.'!$C$16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96-4CC0-A3B4-8EAD23A19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345744"/>
        <c:axId val="1"/>
      </c:lineChart>
      <c:catAx>
        <c:axId val="21334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13345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'5.'!$C$7:$O$7</c:f>
          <c:strCache>
            <c:ptCount val="13"/>
            <c:pt idx="0">
              <c:v>Porcentaje de cumplimiento de investigación de accidentes e incidentes de trabajo</c:v>
            </c:pt>
          </c:strCache>
        </c:strRef>
      </c:tx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'5.'!$B$17</c:f>
              <c:strCache>
                <c:ptCount val="1"/>
                <c:pt idx="0">
                  <c:v>Porcentaje de cumplimiento de investigación de accidentes e incidentes de trabajo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5B9BD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53A8-4B5D-96C0-520EFB13B6F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'5.'!$C$12:$O$13</c:f>
              <c:multiLvlStrCache>
                <c:ptCount val="1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Anual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'5.'!$C$17:$O$17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A8-4B5D-96C0-520EFB13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346224"/>
        <c:axId val="1"/>
      </c:barChart>
      <c:lineChart>
        <c:grouping val="standard"/>
        <c:varyColors val="0"/>
        <c:ser>
          <c:idx val="0"/>
          <c:order val="1"/>
          <c:tx>
            <c:strRef>
              <c:f>'5.'!$B$16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A8-4B5D-96C0-520EFB13B6F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A8-4B5D-96C0-520EFB13B6F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A8-4B5D-96C0-520EFB13B6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A8-4B5D-96C0-520EFB13B6F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A8-4B5D-96C0-520EFB13B6F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A8-4B5D-96C0-520EFB13B6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A8-4B5D-96C0-520EFB13B6F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A8-4B5D-96C0-520EFB13B6F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A8-4B5D-96C0-520EFB13B6F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A8-4B5D-96C0-520EFB13B6F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3A8-4B5D-96C0-520EFB13B6F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3A8-4B5D-96C0-520EFB13B6F2}"/>
                </c:ext>
              </c:extLst>
            </c:dLbl>
            <c:dLbl>
              <c:idx val="12"/>
              <c:layout>
                <c:manualLayout>
                  <c:x val="0"/>
                  <c:y val="-0.151593453919035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3A8-4B5D-96C0-520EFB13B6F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'5.'!$C$16:$O$16</c:f>
              <c:numCache>
                <c:formatCode>0%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3A8-4B5D-96C0-520EFB13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346224"/>
        <c:axId val="1"/>
      </c:lineChart>
      <c:catAx>
        <c:axId val="21334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13346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'6.'!$B$17</c:f>
          <c:strCache>
            <c:ptCount val="1"/>
            <c:pt idx="0">
              <c:v>Porcentaje de requisitos normativos del SST que cumple la organización .</c:v>
            </c:pt>
          </c:strCache>
        </c:strRef>
      </c:tx>
      <c:overlay val="0"/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'6.'!$B$17</c:f>
              <c:strCache>
                <c:ptCount val="1"/>
                <c:pt idx="0">
                  <c:v>Porcentaje de requisitos normativos del SST que cumple la organización .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'6.'!$C$12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'6.'!$C$17</c:f>
              <c:numCache>
                <c:formatCode>0%</c:formatCode>
                <c:ptCount val="1"/>
                <c:pt idx="0">
                  <c:v>0.91296625222024863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2-4DD6-83E4-69B190BE1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0286160"/>
        <c:axId val="1"/>
      </c:barChart>
      <c:lineChart>
        <c:grouping val="standard"/>
        <c:varyColors val="0"/>
        <c:ser>
          <c:idx val="0"/>
          <c:order val="1"/>
          <c:tx>
            <c:strRef>
              <c:f>'6.'!$B$16</c:f>
              <c:strCache>
                <c:ptCount val="1"/>
                <c:pt idx="0">
                  <c:v>Meta</c:v>
                </c:pt>
              </c:strCache>
            </c:strRef>
          </c:tx>
          <c:marker>
            <c:symbol val="diamond"/>
            <c:size val="10"/>
          </c:marker>
          <c:dLbls>
            <c:dLbl>
              <c:idx val="0"/>
              <c:layout>
                <c:manualLayout>
                  <c:x val="1.8054614783232316E-2"/>
                  <c:y val="-3.1663422361915007E-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72-4DD6-83E4-69B190BE199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'6.'!$C$16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72-4DD6-83E4-69B190BE1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286160"/>
        <c:axId val="1"/>
      </c:lineChart>
      <c:catAx>
        <c:axId val="22028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0286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'7.'!$B$17</c:f>
          <c:strCache>
            <c:ptCount val="1"/>
            <c:pt idx="0">
              <c:v>Por cada 100 trabajadores que laboraron en el mes, se presentaron X accidentes de Trabajo</c:v>
            </c:pt>
          </c:strCache>
        </c:strRef>
      </c:tx>
      <c:overlay val="0"/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'7.'!$B$17</c:f>
              <c:strCache>
                <c:ptCount val="1"/>
                <c:pt idx="0">
                  <c:v>Por cada 100 trabajadores que laboraron en el mes, se presentaron X accidentes de Trabajo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E6CD-4FD0-BCFA-15252E303B7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'7.'!$C$12:$O$13</c:f>
              <c:multiLvlStrCache>
                <c:ptCount val="1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Anual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'7.'!$C$17:$O$17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CD-4FD0-BCFA-15252E303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0283760"/>
        <c:axId val="1"/>
      </c:barChart>
      <c:lineChart>
        <c:grouping val="standard"/>
        <c:varyColors val="0"/>
        <c:ser>
          <c:idx val="0"/>
          <c:order val="1"/>
          <c:tx>
            <c:strRef>
              <c:f>'7.'!$B$16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CD-4FD0-BCFA-15252E303B7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CD-4FD0-BCFA-15252E303B7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CD-4FD0-BCFA-15252E303B7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CD-4FD0-BCFA-15252E303B7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CD-4FD0-BCFA-15252E303B7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CD-4FD0-BCFA-15252E303B7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CD-4FD0-BCFA-15252E303B7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CD-4FD0-BCFA-15252E303B7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CD-4FD0-BCFA-15252E303B7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CD-4FD0-BCFA-15252E303B7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CD-4FD0-BCFA-15252E303B7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6CD-4FD0-BCFA-15252E303B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'7.'!$C$16:$O$16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6CD-4FD0-BCFA-15252E303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283760"/>
        <c:axId val="1"/>
      </c:lineChart>
      <c:catAx>
        <c:axId val="22028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220283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'8.'!$B$17</c:f>
          <c:strCache>
            <c:ptCount val="1"/>
            <c:pt idx="0">
              <c:v>Por cada 100 trabajadores que laboraron en el mes se perdieron X días por Accidente de Trabajo</c:v>
            </c:pt>
          </c:strCache>
        </c:strRef>
      </c:tx>
      <c:overlay val="0"/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'8.'!$B$17</c:f>
              <c:strCache>
                <c:ptCount val="1"/>
                <c:pt idx="0">
                  <c:v>Por cada 100 trabajadores que laboraron en el mes se perdieron X días por Accidente de Trabajo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34B5-4451-90FA-B8CC0F4DBA4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'8.'!$C$12:$O$13</c:f>
              <c:multiLvlStrCache>
                <c:ptCount val="1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Anual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'8.'!$C$17:$O$17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5-4451-90FA-B8CC0F4DB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0282800"/>
        <c:axId val="1"/>
      </c:barChart>
      <c:lineChart>
        <c:grouping val="standard"/>
        <c:varyColors val="0"/>
        <c:ser>
          <c:idx val="0"/>
          <c:order val="1"/>
          <c:tx>
            <c:strRef>
              <c:f>'8.'!$B$16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B5-4451-90FA-B8CC0F4DBA4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B5-4451-90FA-B8CC0F4DBA4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B5-4451-90FA-B8CC0F4DBA4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B5-4451-90FA-B8CC0F4DBA4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B5-4451-90FA-B8CC0F4DBA4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B5-4451-90FA-B8CC0F4DBA4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B5-4451-90FA-B8CC0F4DBA4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B5-4451-90FA-B8CC0F4DBA4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4B5-4451-90FA-B8CC0F4DBA4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B5-4451-90FA-B8CC0F4DBA4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4B5-4451-90FA-B8CC0F4DBA4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B5-4451-90FA-B8CC0F4DBA4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'8.'!$C$16:$O$16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4B5-4451-90FA-B8CC0F4DB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282800"/>
        <c:axId val="1"/>
      </c:lineChart>
      <c:catAx>
        <c:axId val="22028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2028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'9.'!$B$17</c:f>
          <c:strCache>
            <c:ptCount val="1"/>
            <c:pt idx="0">
              <c:v>Por cada 100.000 trabajadores existen X casos de enfermedad laboral en el año </c:v>
            </c:pt>
          </c:strCache>
        </c:strRef>
      </c:tx>
      <c:overlay val="0"/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'9.'!$B$17</c:f>
              <c:strCache>
                <c:ptCount val="1"/>
                <c:pt idx="0">
                  <c:v>Por cada 100.000 trabajadores existen X casos de enfermedad laboral en el año 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'9.'!$C$12</c:f>
              <c:strCache>
                <c:ptCount val="1"/>
                <c:pt idx="0">
                  <c:v>AÑO 2024</c:v>
                </c:pt>
              </c:strCache>
            </c:strRef>
          </c:cat>
          <c:val>
            <c:numRef>
              <c:f>'9.'!$C$17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06-4A61-98EF-FE13A0241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890544"/>
        <c:axId val="1"/>
      </c:barChart>
      <c:lineChart>
        <c:grouping val="standard"/>
        <c:varyColors val="0"/>
        <c:ser>
          <c:idx val="0"/>
          <c:order val="1"/>
          <c:tx>
            <c:strRef>
              <c:f>'9.'!$B$16</c:f>
              <c:strCache>
                <c:ptCount val="1"/>
                <c:pt idx="0">
                  <c:v>Meta o Limite:</c:v>
                </c:pt>
              </c:strCache>
            </c:strRef>
          </c:tx>
          <c:marker>
            <c:symbol val="diamond"/>
            <c:size val="10"/>
          </c:marker>
          <c:dLbls>
            <c:dLbl>
              <c:idx val="0"/>
              <c:layout>
                <c:manualLayout>
                  <c:x val="5.5682877723630064E-2"/>
                  <c:y val="3.432002968277212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06-4A61-98EF-FE13A02414E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'9.'!$C$16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06-4A61-98EF-FE13A0241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90544"/>
        <c:axId val="1"/>
      </c:lineChart>
      <c:catAx>
        <c:axId val="213890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13890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16130</xdr:colOff>
      <xdr:row>0</xdr:row>
      <xdr:rowOff>50298</xdr:rowOff>
    </xdr:from>
    <xdr:ext cx="3338350" cy="71846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6FD9F66A-3F1A-7C20-A4B9-D9760628CED4}"/>
            </a:ext>
          </a:extLst>
        </xdr:cNvPr>
        <xdr:cNvSpPr/>
      </xdr:nvSpPr>
      <xdr:spPr>
        <a:xfrm>
          <a:off x="4550030" y="50298"/>
          <a:ext cx="3338350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4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INDICE SG-SST </a:t>
          </a:r>
        </a:p>
      </xdr:txBody>
    </xdr:sp>
    <xdr:clientData/>
  </xdr:oneCellAnchor>
  <xdr:twoCellAnchor editAs="oneCell">
    <xdr:from>
      <xdr:col>7</xdr:col>
      <xdr:colOff>47625</xdr:colOff>
      <xdr:row>0</xdr:row>
      <xdr:rowOff>76200</xdr:rowOff>
    </xdr:from>
    <xdr:to>
      <xdr:col>19</xdr:col>
      <xdr:colOff>95250</xdr:colOff>
      <xdr:row>6</xdr:row>
      <xdr:rowOff>47625</xdr:rowOff>
    </xdr:to>
    <xdr:pic>
      <xdr:nvPicPr>
        <xdr:cNvPr id="18223079" name="Imagen 3">
          <a:extLst>
            <a:ext uri="{FF2B5EF4-FFF2-40B4-BE49-F238E27FC236}">
              <a16:creationId xmlns:a16="http://schemas.microsoft.com/office/drawing/2014/main" id="{EAEAB7CC-B11C-CADA-EFD5-C49CB1B66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875" t="50267" r="2989" b="23167"/>
        <a:stretch>
          <a:fillRect/>
        </a:stretch>
      </xdr:blipFill>
      <xdr:spPr bwMode="auto">
        <a:xfrm>
          <a:off x="1181100" y="76200"/>
          <a:ext cx="19907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297656</xdr:colOff>
      <xdr:row>7</xdr:row>
      <xdr:rowOff>59532</xdr:rowOff>
    </xdr:from>
    <xdr:ext cx="2381251" cy="4286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4C586C8E-7259-6180-9BB2-4C6BA8068770}"/>
                </a:ext>
              </a:extLst>
            </xdr:cNvPr>
            <xdr:cNvSpPr txBox="1"/>
          </xdr:nvSpPr>
          <xdr:spPr>
            <a:xfrm>
              <a:off x="2655094" y="1524001"/>
              <a:ext cx="2381251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eqArr>
                          <m:eqArrPr>
                            <m:ctrlPr>
                              <a:rPr lang="es-CO" sz="90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CO" sz="900" i="0">
                                <a:latin typeface="Cambria Math" panose="02040503050406030204" pitchFamily="18" charset="0"/>
                              </a:rPr>
                              <m:t>No</m:t>
                            </m:r>
                            <m:r>
                              <a:rPr lang="es-CO" sz="900" i="0">
                                <a:latin typeface="Cambria Math" panose="02040503050406030204" pitchFamily="18" charset="0"/>
                              </a:rPr>
                              <m:t>  </m:t>
                            </m:r>
                            <m:r>
                              <m:rPr>
                                <m:sty m:val="p"/>
                              </m:rPr>
                              <a:rPr lang="es-CO" sz="900" i="0">
                                <a:latin typeface="Cambria Math" panose="02040503050406030204" pitchFamily="18" charset="0"/>
                              </a:rPr>
                              <m:t>Accidentes</m:t>
                            </m:r>
                            <m:r>
                              <a:rPr lang="es-CO" sz="90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CO" sz="900" i="0">
                                <a:latin typeface="Cambria Math" panose="02040503050406030204" pitchFamily="18" charset="0"/>
                              </a:rPr>
                              <m:t>de</m:t>
                            </m:r>
                            <m:r>
                              <a:rPr lang="es-CO" sz="90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900" b="0" i="1">
                                <a:latin typeface="Cambria Math" panose="02040503050406030204" pitchFamily="18" charset="0"/>
                              </a:rPr>
                              <m:t>𝑇𝑟𝑎𝑏𝑎𝑗𝑜</m:t>
                            </m:r>
                          </m:e>
                          <m:e>
                            <m:r>
                              <m:rPr>
                                <m:sty m:val="p"/>
                              </m:rPr>
                              <a:rPr lang="es-CO" sz="900" b="0" i="0">
                                <a:latin typeface="Cambria Math" panose="02040503050406030204" pitchFamily="18" charset="0"/>
                              </a:rPr>
                              <m:t>reportados</m:t>
                            </m:r>
                            <m:r>
                              <a:rPr lang="es-CO" sz="90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CO" sz="900" i="0">
                                <a:latin typeface="Cambria Math" panose="02040503050406030204" pitchFamily="18" charset="0"/>
                              </a:rPr>
                              <m:t>en</m:t>
                            </m:r>
                            <m:r>
                              <a:rPr lang="es-CO" sz="90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CO" sz="900" i="0">
                                <a:latin typeface="Cambria Math" panose="02040503050406030204" pitchFamily="18" charset="0"/>
                              </a:rPr>
                              <m:t>el</m:t>
                            </m:r>
                            <m:r>
                              <a:rPr lang="es-CO" sz="90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CO" sz="900" b="0" i="0">
                                <a:latin typeface="Cambria Math" panose="02040503050406030204" pitchFamily="18" charset="0"/>
                              </a:rPr>
                              <m:t>mes</m:t>
                            </m:r>
                          </m:e>
                        </m:eqArr>
                      </m:num>
                      <m:den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No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Trabajadores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mes</m:t>
                        </m:r>
                      </m:den>
                    </m:f>
                    <m:r>
                      <a:rPr lang="es-CO" sz="9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es-CO" sz="900" b="0" i="0">
                        <a:latin typeface="Cambria Math" panose="02040503050406030204" pitchFamily="18" charset="0"/>
                      </a:rPr>
                      <m:t>x</m:t>
                    </m:r>
                    <m:r>
                      <a:rPr lang="es-CO" sz="900" b="0" i="0">
                        <a:latin typeface="Cambria Math" panose="02040503050406030204" pitchFamily="18" charset="0"/>
                      </a:rPr>
                      <m:t>  100</m:t>
                    </m:r>
                  </m:oMath>
                </m:oMathPara>
              </a14:m>
              <a:endParaRPr lang="es-CO" sz="900" i="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4C586C8E-7259-6180-9BB2-4C6BA8068770}"/>
                </a:ext>
              </a:extLst>
            </xdr:cNvPr>
            <xdr:cNvSpPr txBox="1"/>
          </xdr:nvSpPr>
          <xdr:spPr>
            <a:xfrm>
              <a:off x="2655094" y="1524001"/>
              <a:ext cx="2381251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CO" sz="900" i="0">
                  <a:latin typeface="Cambria Math" panose="02040503050406030204" pitchFamily="18" charset="0"/>
                </a:rPr>
                <a:t>█(No  Accidentes de </a:t>
              </a:r>
              <a:r>
                <a:rPr lang="es-CO" sz="900" b="0" i="0">
                  <a:latin typeface="Cambria Math" panose="02040503050406030204" pitchFamily="18" charset="0"/>
                </a:rPr>
                <a:t>𝑇𝑟𝑎𝑏𝑎𝑗𝑜@reportados</a:t>
              </a:r>
              <a:r>
                <a:rPr lang="es-CO" sz="900" i="0">
                  <a:latin typeface="Cambria Math" panose="02040503050406030204" pitchFamily="18" charset="0"/>
                </a:rPr>
                <a:t> en el </a:t>
              </a:r>
              <a:r>
                <a:rPr lang="es-CO" sz="900" b="0" i="0">
                  <a:latin typeface="Cambria Math" panose="02040503050406030204" pitchFamily="18" charset="0"/>
                </a:rPr>
                <a:t>mes)/(</a:t>
              </a:r>
              <a:r>
                <a:rPr lang="es-CO" sz="900" i="0">
                  <a:latin typeface="Cambria Math" panose="02040503050406030204" pitchFamily="18" charset="0"/>
                </a:rPr>
                <a:t> No Trabajadores  </a:t>
              </a:r>
              <a:r>
                <a:rPr lang="es-CO" sz="900" b="0" i="0">
                  <a:latin typeface="Cambria Math" panose="02040503050406030204" pitchFamily="18" charset="0"/>
                </a:rPr>
                <a:t>mes)  x  100</a:t>
              </a:r>
              <a:endParaRPr lang="es-CO" sz="900" i="0"/>
            </a:p>
          </xdr:txBody>
        </xdr:sp>
      </mc:Fallback>
    </mc:AlternateContent>
    <xdr:clientData/>
  </xdr:oneCellAnchor>
  <xdr:twoCellAnchor>
    <xdr:from>
      <xdr:col>1</xdr:col>
      <xdr:colOff>9525</xdr:colOff>
      <xdr:row>19</xdr:row>
      <xdr:rowOff>0</xdr:rowOff>
    </xdr:from>
    <xdr:to>
      <xdr:col>14</xdr:col>
      <xdr:colOff>685800</xdr:colOff>
      <xdr:row>31</xdr:row>
      <xdr:rowOff>0</xdr:rowOff>
    </xdr:to>
    <xdr:graphicFrame macro="">
      <xdr:nvGraphicFramePr>
        <xdr:cNvPr id="23336751" name="Gráfico 2">
          <a:extLst>
            <a:ext uri="{FF2B5EF4-FFF2-40B4-BE49-F238E27FC236}">
              <a16:creationId xmlns:a16="http://schemas.microsoft.com/office/drawing/2014/main" id="{8B3752A3-4528-4171-646F-9BC78FBE2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1962150</xdr:colOff>
      <xdr:row>1</xdr:row>
      <xdr:rowOff>238125</xdr:rowOff>
    </xdr:to>
    <xdr:pic>
      <xdr:nvPicPr>
        <xdr:cNvPr id="23336752" name="2 Imagen" descr="E:\TNE\WhatsApp Image 2018-01-23 at 20.27.29.jpeg">
          <a:extLst>
            <a:ext uri="{FF2B5EF4-FFF2-40B4-BE49-F238E27FC236}">
              <a16:creationId xmlns:a16="http://schemas.microsoft.com/office/drawing/2014/main" id="{734B5F32-3931-E79B-50C0-CA41CF306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62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19</xdr:row>
      <xdr:rowOff>0</xdr:rowOff>
    </xdr:from>
    <xdr:to>
      <xdr:col>14</xdr:col>
      <xdr:colOff>685800</xdr:colOff>
      <xdr:row>31</xdr:row>
      <xdr:rowOff>0</xdr:rowOff>
    </xdr:to>
    <xdr:graphicFrame macro="">
      <xdr:nvGraphicFramePr>
        <xdr:cNvPr id="28075054" name="Gráfico 2">
          <a:extLst>
            <a:ext uri="{FF2B5EF4-FFF2-40B4-BE49-F238E27FC236}">
              <a16:creationId xmlns:a16="http://schemas.microsoft.com/office/drawing/2014/main" id="{D61B96CC-D88A-C711-BCDE-C25982CA2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476250</xdr:colOff>
      <xdr:row>7</xdr:row>
      <xdr:rowOff>166688</xdr:rowOff>
    </xdr:from>
    <xdr:ext cx="4038600" cy="4286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4211EB5D-AFA6-E3B1-233A-82909E35A4E9}"/>
                </a:ext>
              </a:extLst>
            </xdr:cNvPr>
            <xdr:cNvSpPr txBox="1"/>
          </xdr:nvSpPr>
          <xdr:spPr>
            <a:xfrm>
              <a:off x="5405438" y="1916907"/>
              <a:ext cx="4038600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CO" sz="1050" i="1">
                          <a:latin typeface="Cambria Math" panose="02040503050406030204" pitchFamily="18" charset="0"/>
                        </a:rPr>
                      </m:ctrlPr>
                    </m:fPr>
                    <m:num>
                      <m:eqArr>
                        <m:eqArrPr>
                          <m:ctrlPr>
                            <a:rPr lang="es-CO" sz="1050" i="1">
                              <a:latin typeface="Cambria Math" panose="02040503050406030204" pitchFamily="18" charset="0"/>
                            </a:rPr>
                          </m:ctrlPr>
                        </m:eqArrPr>
                        <m:e>
                          <m:r>
                            <m:rPr>
                              <m:sty m:val="p"/>
                            </m:rPr>
                            <a:rPr lang="es-CO" sz="1050" i="0">
                              <a:latin typeface="Cambria Math" panose="02040503050406030204" pitchFamily="18" charset="0"/>
                            </a:rPr>
                            <m:t>No</m:t>
                          </m:r>
                          <m:r>
                            <a:rPr lang="es-CO" sz="105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1050" i="0">
                              <a:latin typeface="Cambria Math" panose="02040503050406030204" pitchFamily="18" charset="0"/>
                            </a:rPr>
                            <m:t>de</m:t>
                          </m:r>
                          <m:r>
                            <a:rPr lang="es-CO" sz="105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1050" i="0">
                              <a:latin typeface="Cambria Math" panose="02040503050406030204" pitchFamily="18" charset="0"/>
                            </a:rPr>
                            <m:t>dias</m:t>
                          </m:r>
                          <m:r>
                            <a:rPr lang="es-CO" sz="105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1050" b="0" i="0">
                              <a:latin typeface="Cambria Math" panose="02040503050406030204" pitchFamily="18" charset="0"/>
                            </a:rPr>
                            <m:t>incapacidad</m:t>
                          </m:r>
                          <m:r>
                            <a:rPr lang="es-CO" sz="105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1050" i="0">
                              <a:latin typeface="Cambria Math" panose="02040503050406030204" pitchFamily="18" charset="0"/>
                            </a:rPr>
                            <m:t>por</m:t>
                          </m:r>
                          <m:r>
                            <a:rPr lang="es-CO" sz="105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1050" i="0">
                              <a:latin typeface="Cambria Math" panose="02040503050406030204" pitchFamily="18" charset="0"/>
                            </a:rPr>
                            <m:t>Accidente</m:t>
                          </m:r>
                          <m:r>
                            <a:rPr lang="es-CO" sz="105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1050" i="0">
                              <a:latin typeface="Cambria Math" panose="02040503050406030204" pitchFamily="18" charset="0"/>
                            </a:rPr>
                            <m:t>de</m:t>
                          </m:r>
                          <m:r>
                            <a:rPr lang="es-CO" sz="105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1050" i="0">
                              <a:latin typeface="Cambria Math" panose="02040503050406030204" pitchFamily="18" charset="0"/>
                            </a:rPr>
                            <m:t>Trabajo</m:t>
                          </m:r>
                          <m:r>
                            <a:rPr lang="es-CO" sz="105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1050" b="0" i="0">
                              <a:latin typeface="Cambria Math" panose="02040503050406030204" pitchFamily="18" charset="0"/>
                            </a:rPr>
                            <m:t>en</m:t>
                          </m:r>
                          <m:r>
                            <a:rPr lang="es-CO" sz="1050" b="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1050" b="0" i="0">
                              <a:latin typeface="Cambria Math" panose="02040503050406030204" pitchFamily="18" charset="0"/>
                            </a:rPr>
                            <m:t>el</m:t>
                          </m:r>
                          <m:r>
                            <a:rPr lang="es-CO" sz="1050" b="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CO" sz="1050" b="0" i="1">
                              <a:latin typeface="Cambria Math" panose="02040503050406030204" pitchFamily="18" charset="0"/>
                            </a:rPr>
                            <m:t>𝑚𝑒𝑠</m:t>
                          </m:r>
                          <m:r>
                            <a:rPr lang="es-CO" sz="1050" b="0" i="1">
                              <a:latin typeface="Cambria Math" panose="02040503050406030204" pitchFamily="18" charset="0"/>
                            </a:rPr>
                            <m:t>+</m:t>
                          </m:r>
                          <m:r>
                            <a:rPr lang="es-CO" sz="1050" b="0" i="1">
                              <a:latin typeface="Cambria Math" panose="02040503050406030204" pitchFamily="18" charset="0"/>
                            </a:rPr>
                            <m:t>𝑁𝑜</m:t>
                          </m:r>
                          <m:r>
                            <a:rPr lang="es-CO" sz="1050" b="0" i="1">
                              <a:latin typeface="Cambria Math" panose="02040503050406030204" pitchFamily="18" charset="0"/>
                            </a:rPr>
                            <m:t>. </m:t>
                          </m:r>
                          <m:r>
                            <a:rPr lang="es-CO" sz="1050" b="0" i="1">
                              <a:latin typeface="Cambria Math" panose="02040503050406030204" pitchFamily="18" charset="0"/>
                            </a:rPr>
                            <m:t>𝑑𝑖𝑎𝑠</m:t>
                          </m:r>
                          <m:r>
                            <a:rPr lang="es-CO" sz="10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CO" sz="1050" b="0" i="1">
                              <a:latin typeface="Cambria Math" panose="02040503050406030204" pitchFamily="18" charset="0"/>
                            </a:rPr>
                            <m:t>𝑐𝑎𝑟𝑔𝑎𝑑𝑜𝑠</m:t>
                          </m:r>
                          <m:r>
                            <a:rPr lang="es-CO" sz="10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CO" sz="1050" b="0" i="1">
                              <a:latin typeface="Cambria Math" panose="02040503050406030204" pitchFamily="18" charset="0"/>
                            </a:rPr>
                            <m:t>𝑚𝑒𝑠</m:t>
                          </m:r>
                        </m:e>
                        <m:e/>
                      </m:eqArr>
                    </m:num>
                    <m:den>
                      <m:r>
                        <a:rPr lang="es-CO" sz="105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CO" sz="1050" i="0">
                          <a:latin typeface="Cambria Math" panose="02040503050406030204" pitchFamily="18" charset="0"/>
                        </a:rPr>
                        <m:t>No</m:t>
                      </m:r>
                      <m:r>
                        <a:rPr lang="es-CO" sz="105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CO" sz="1050" b="0" i="0">
                          <a:latin typeface="Cambria Math" panose="02040503050406030204" pitchFamily="18" charset="0"/>
                        </a:rPr>
                        <m:t>Trabajadores</m:t>
                      </m:r>
                      <m:r>
                        <a:rPr lang="es-CO" sz="105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050" b="0" i="1">
                          <a:latin typeface="Cambria Math" panose="02040503050406030204" pitchFamily="18" charset="0"/>
                        </a:rPr>
                        <m:t>𝑚𝑒𝑠</m:t>
                      </m:r>
                    </m:den>
                  </m:f>
                  <m:r>
                    <a:rPr lang="es-CO" sz="1050" b="0" i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es-CO" sz="1050" b="0" i="0">
                      <a:latin typeface="Cambria Math" panose="02040503050406030204" pitchFamily="18" charset="0"/>
                    </a:rPr>
                    <m:t>x</m:t>
                  </m:r>
                  <m:r>
                    <a:rPr lang="es-CO" sz="1050" b="0" i="0">
                      <a:latin typeface="Cambria Math" panose="02040503050406030204" pitchFamily="18" charset="0"/>
                    </a:rPr>
                    <m:t>  </m:t>
                  </m:r>
                </m:oMath>
              </a14:m>
              <a:r>
                <a:rPr lang="es-CO" sz="1050" i="0"/>
                <a:t>100</a:t>
              </a:r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4211EB5D-AFA6-E3B1-233A-82909E35A4E9}"/>
                </a:ext>
              </a:extLst>
            </xdr:cNvPr>
            <xdr:cNvSpPr txBox="1"/>
          </xdr:nvSpPr>
          <xdr:spPr>
            <a:xfrm>
              <a:off x="5405438" y="1916907"/>
              <a:ext cx="4038600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050" i="0">
                  <a:latin typeface="Cambria Math" panose="02040503050406030204" pitchFamily="18" charset="0"/>
                </a:rPr>
                <a:t>█(No de dias </a:t>
              </a:r>
              <a:r>
                <a:rPr lang="es-CO" sz="1050" b="0" i="0">
                  <a:latin typeface="Cambria Math" panose="02040503050406030204" pitchFamily="18" charset="0"/>
                </a:rPr>
                <a:t>incapacidad</a:t>
              </a:r>
              <a:r>
                <a:rPr lang="es-CO" sz="1050" i="0">
                  <a:latin typeface="Cambria Math" panose="02040503050406030204" pitchFamily="18" charset="0"/>
                </a:rPr>
                <a:t> por Accidente de Trabajo </a:t>
              </a:r>
              <a:r>
                <a:rPr lang="es-CO" sz="1050" b="0" i="0">
                  <a:latin typeface="Cambria Math" panose="02040503050406030204" pitchFamily="18" charset="0"/>
                </a:rPr>
                <a:t>en el 𝑚𝑒𝑠+𝑁𝑜. 𝑑𝑖𝑎𝑠 𝑐𝑎𝑟𝑔𝑎𝑑𝑜𝑠 𝑚𝑒𝑠@)/(</a:t>
              </a:r>
              <a:r>
                <a:rPr lang="es-CO" sz="1050" i="0">
                  <a:latin typeface="Cambria Math" panose="02040503050406030204" pitchFamily="18" charset="0"/>
                </a:rPr>
                <a:t> No </a:t>
              </a:r>
              <a:r>
                <a:rPr lang="es-CO" sz="1050" b="0" i="0">
                  <a:latin typeface="Cambria Math" panose="02040503050406030204" pitchFamily="18" charset="0"/>
                </a:rPr>
                <a:t>Trabajadores 𝑚𝑒𝑠)  x  </a:t>
              </a:r>
              <a:r>
                <a:rPr lang="es-CO" sz="1050" i="0"/>
                <a:t>100</a:t>
              </a:r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1962150</xdr:colOff>
      <xdr:row>1</xdr:row>
      <xdr:rowOff>238125</xdr:rowOff>
    </xdr:to>
    <xdr:pic>
      <xdr:nvPicPr>
        <xdr:cNvPr id="28075056" name="2 Imagen" descr="E:\TNE\WhatsApp Image 2018-01-23 at 20.27.29.jpeg">
          <a:extLst>
            <a:ext uri="{FF2B5EF4-FFF2-40B4-BE49-F238E27FC236}">
              <a16:creationId xmlns:a16="http://schemas.microsoft.com/office/drawing/2014/main" id="{3C26839E-8EA7-09BC-AA7F-8C5036108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62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19</xdr:row>
      <xdr:rowOff>0</xdr:rowOff>
    </xdr:from>
    <xdr:to>
      <xdr:col>13</xdr:col>
      <xdr:colOff>704850</xdr:colOff>
      <xdr:row>30</xdr:row>
      <xdr:rowOff>295275</xdr:rowOff>
    </xdr:to>
    <xdr:graphicFrame macro="">
      <xdr:nvGraphicFramePr>
        <xdr:cNvPr id="23450396" name="Gráfico 1">
          <a:extLst>
            <a:ext uri="{FF2B5EF4-FFF2-40B4-BE49-F238E27FC236}">
              <a16:creationId xmlns:a16="http://schemas.microsoft.com/office/drawing/2014/main" id="{03F82695-D976-2C4D-E456-822F09654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500063</xdr:colOff>
      <xdr:row>7</xdr:row>
      <xdr:rowOff>59531</xdr:rowOff>
    </xdr:from>
    <xdr:ext cx="2609852" cy="5334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D7AE6722-E28B-7FF3-5BE7-3A7C52454228}"/>
                </a:ext>
              </a:extLst>
            </xdr:cNvPr>
            <xdr:cNvSpPr txBox="1"/>
          </xdr:nvSpPr>
          <xdr:spPr>
            <a:xfrm>
              <a:off x="4881563" y="1738312"/>
              <a:ext cx="2609852" cy="533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CO" sz="9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eqArr>
                        <m:eqArrPr>
                          <m:ctrlPr>
                            <a:rPr lang="es-CO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eqArrPr>
                        <m:e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Numero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de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casos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nuevos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y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antiguos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de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</m:e>
                        <m:e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enfermedad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laboral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en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un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a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ñ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o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</m:e>
                      </m:eqArr>
                    </m:num>
                    <m:den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Promedio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total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de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trabajadores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en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el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b="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a</m:t>
                      </m:r>
                      <m:r>
                        <m:rPr>
                          <m:nor/>
                        </m:rPr>
                        <a:rPr lang="es-CO" sz="900" b="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ñ</m:t>
                      </m:r>
                      <m:r>
                        <m:rPr>
                          <m:nor/>
                        </m:rPr>
                        <a:rPr lang="es-CO" sz="900" b="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o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</m:den>
                  </m:f>
                </m:oMath>
              </a14:m>
              <a:r>
                <a:rPr lang="es-CO" sz="900"/>
                <a:t> x </a:t>
              </a:r>
              <a14:m>
                <m:oMath xmlns:m="http://schemas.openxmlformats.org/officeDocument/2006/math">
                  <m:r>
                    <a:rPr lang="es-CO" sz="900" i="1">
                      <a:latin typeface="Cambria Math" panose="02040503050406030204" pitchFamily="18" charset="0"/>
                    </a:rPr>
                    <m:t>1</m:t>
                  </m:r>
                  <m:r>
                    <a:rPr lang="es-CO" sz="900" b="0" i="1">
                      <a:latin typeface="Cambria Math" panose="02040503050406030204" pitchFamily="18" charset="0"/>
                    </a:rPr>
                    <m:t>00</m:t>
                  </m:r>
                </m:oMath>
              </a14:m>
              <a:r>
                <a:rPr lang="es-CO" sz="900"/>
                <a:t>.000</a:t>
              </a:r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D7AE6722-E28B-7FF3-5BE7-3A7C52454228}"/>
                </a:ext>
              </a:extLst>
            </xdr:cNvPr>
            <xdr:cNvSpPr txBox="1"/>
          </xdr:nvSpPr>
          <xdr:spPr>
            <a:xfrm>
              <a:off x="4881563" y="1738312"/>
              <a:ext cx="2609852" cy="533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█(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"Numero de casos nuevos y antiguos de 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@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"enfermedad laboral en un año 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)/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"Promedio total de trabajadores en el </a:t>
              </a:r>
              <a:r>
                <a:rPr lang="es-CO" sz="9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año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</a:t>
              </a:r>
              <a:r>
                <a:rPr lang="es-CO" sz="900"/>
                <a:t> x </a:t>
              </a:r>
              <a:r>
                <a:rPr lang="es-CO" sz="900" i="0">
                  <a:latin typeface="Cambria Math" panose="02040503050406030204" pitchFamily="18" charset="0"/>
                </a:rPr>
                <a:t>1</a:t>
              </a:r>
              <a:r>
                <a:rPr lang="es-CO" sz="900" b="0" i="0">
                  <a:latin typeface="Cambria Math" panose="02040503050406030204" pitchFamily="18" charset="0"/>
                </a:rPr>
                <a:t>00</a:t>
              </a:r>
              <a:r>
                <a:rPr lang="es-CO" sz="900"/>
                <a:t>.000</a:t>
              </a:r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1962150</xdr:colOff>
      <xdr:row>1</xdr:row>
      <xdr:rowOff>238125</xdr:rowOff>
    </xdr:to>
    <xdr:pic>
      <xdr:nvPicPr>
        <xdr:cNvPr id="23450398" name="2 Imagen" descr="E:\TNE\WhatsApp Image 2018-01-23 at 20.27.29.jpeg">
          <a:extLst>
            <a:ext uri="{FF2B5EF4-FFF2-40B4-BE49-F238E27FC236}">
              <a16:creationId xmlns:a16="http://schemas.microsoft.com/office/drawing/2014/main" id="{E13B1AEB-0584-3380-10F4-F83F8B088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62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19</xdr:row>
      <xdr:rowOff>0</xdr:rowOff>
    </xdr:from>
    <xdr:to>
      <xdr:col>13</xdr:col>
      <xdr:colOff>704850</xdr:colOff>
      <xdr:row>30</xdr:row>
      <xdr:rowOff>295275</xdr:rowOff>
    </xdr:to>
    <xdr:graphicFrame macro="">
      <xdr:nvGraphicFramePr>
        <xdr:cNvPr id="24728142" name="Gráfico 3">
          <a:extLst>
            <a:ext uri="{FF2B5EF4-FFF2-40B4-BE49-F238E27FC236}">
              <a16:creationId xmlns:a16="http://schemas.microsoft.com/office/drawing/2014/main" id="{C55D85A3-737E-66B3-0ADF-C8F6A5C40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226219</xdr:colOff>
      <xdr:row>7</xdr:row>
      <xdr:rowOff>59531</xdr:rowOff>
    </xdr:from>
    <xdr:ext cx="2867025" cy="4006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641F281E-988E-D27A-A37D-FF9BAB5E3D63}"/>
                </a:ext>
              </a:extLst>
            </xdr:cNvPr>
            <xdr:cNvSpPr txBox="1"/>
          </xdr:nvSpPr>
          <xdr:spPr>
            <a:xfrm>
              <a:off x="4060032" y="1524000"/>
              <a:ext cx="2867025" cy="4006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eqArr>
                          <m:eqArrPr>
                            <m:ctrlPr>
                              <a:rPr lang="es-CO" sz="9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eqArrPr>
                          <m:e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Numero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de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casos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nuevos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de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enfermedad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 </m:t>
                            </m:r>
                          </m:e>
                          <m:e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laboral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en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un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periodo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de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un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a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ñ</m:t>
                            </m:r>
                            <m:r>
                              <m:rPr>
                                <m:nor/>
                              </m:rPr>
                              <a:rPr lang="es-CO" sz="900" i="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o</m:t>
                            </m:r>
                          </m:e>
                        </m:eqArr>
                      </m:num>
                      <m:den>
                        <m:r>
                          <m:rPr>
                            <m:nor/>
                          </m:rPr>
                          <a:rPr lang="es-CO" sz="900" i="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Promedio</m:t>
                        </m:r>
                        <m:r>
                          <m:rPr>
                            <m:nor/>
                          </m:rPr>
                          <a:rPr lang="es-CO" sz="900" i="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total</m:t>
                        </m:r>
                        <m:r>
                          <m:rPr>
                            <m:nor/>
                          </m:rPr>
                          <a:rPr lang="es-CO" sz="900" i="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de</m:t>
                        </m:r>
                        <m:r>
                          <m:rPr>
                            <m:nor/>
                          </m:rPr>
                          <a:rPr lang="es-CO" sz="900" i="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trabajadores</m:t>
                        </m:r>
                        <m:r>
                          <m:rPr>
                            <m:nor/>
                          </m:rPr>
                          <a:rPr lang="es-CO" sz="900" i="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en</m:t>
                        </m:r>
                        <m:r>
                          <m:rPr>
                            <m:nor/>
                          </m:rPr>
                          <a:rPr lang="es-CO" sz="900" i="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el</m:t>
                        </m:r>
                        <m:r>
                          <m:rPr>
                            <m:nor/>
                          </m:rPr>
                          <a:rPr lang="es-CO" sz="900" i="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periodo</m:t>
                        </m:r>
                      </m:den>
                    </m:f>
                    <m:r>
                      <a:rPr lang="es-CO" sz="9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sty m:val="p"/>
                      </m:rPr>
                      <a:rPr lang="es-CO" sz="9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x</m:t>
                    </m:r>
                    <m:r>
                      <a:rPr lang="es-CO" sz="9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100.000</m:t>
                    </m:r>
                  </m:oMath>
                </m:oMathPara>
              </a14:m>
              <a:endParaRPr lang="es-CO" sz="9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641F281E-988E-D27A-A37D-FF9BAB5E3D63}"/>
                </a:ext>
              </a:extLst>
            </xdr:cNvPr>
            <xdr:cNvSpPr txBox="1"/>
          </xdr:nvSpPr>
          <xdr:spPr>
            <a:xfrm>
              <a:off x="4060032" y="1524000"/>
              <a:ext cx="2867025" cy="4006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█(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"Numero de casos nuevos de enfermedad 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@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"laboral en un periodo de un año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)/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"Promedio total de trabajadores en el periodo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  </a:t>
              </a:r>
              <a:r>
                <a:rPr lang="es-CO" sz="9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x 100.000</a:t>
              </a:r>
              <a:endParaRPr lang="es-CO" sz="9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1962150</xdr:colOff>
      <xdr:row>1</xdr:row>
      <xdr:rowOff>238125</xdr:rowOff>
    </xdr:to>
    <xdr:pic>
      <xdr:nvPicPr>
        <xdr:cNvPr id="24728144" name="2 Imagen" descr="E:\TNE\WhatsApp Image 2018-01-23 at 20.27.29.jpeg">
          <a:extLst>
            <a:ext uri="{FF2B5EF4-FFF2-40B4-BE49-F238E27FC236}">
              <a16:creationId xmlns:a16="http://schemas.microsoft.com/office/drawing/2014/main" id="{5689361D-A8C2-CA6C-2B36-34E6836FF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62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19</xdr:row>
      <xdr:rowOff>0</xdr:rowOff>
    </xdr:from>
    <xdr:to>
      <xdr:col>13</xdr:col>
      <xdr:colOff>704850</xdr:colOff>
      <xdr:row>30</xdr:row>
      <xdr:rowOff>295275</xdr:rowOff>
    </xdr:to>
    <xdr:graphicFrame macro="">
      <xdr:nvGraphicFramePr>
        <xdr:cNvPr id="28171295" name="Gráfico 3">
          <a:extLst>
            <a:ext uri="{FF2B5EF4-FFF2-40B4-BE49-F238E27FC236}">
              <a16:creationId xmlns:a16="http://schemas.microsoft.com/office/drawing/2014/main" id="{E95ED068-7FB8-009E-B9AD-86D98FF19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416719</xdr:colOff>
      <xdr:row>7</xdr:row>
      <xdr:rowOff>119062</xdr:rowOff>
    </xdr:from>
    <xdr:ext cx="3933824" cy="28514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A60D37DB-8E4B-FE98-7F71-401908292FE9}"/>
                </a:ext>
              </a:extLst>
            </xdr:cNvPr>
            <xdr:cNvSpPr txBox="1"/>
          </xdr:nvSpPr>
          <xdr:spPr>
            <a:xfrm>
              <a:off x="4762500" y="1583531"/>
              <a:ext cx="3933824" cy="2851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Numero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de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accidentes</m:t>
                        </m:r>
                        <m:r>
                          <m:rPr>
                            <m:nor/>
                          </m:rPr>
                          <a:rPr lang="es-CO" sz="900" b="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b="0" i="0">
                            <a:latin typeface="+mn-lt"/>
                          </a:rPr>
                          <m:t>mortales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de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trabajo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que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se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presentaron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en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el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ñ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𝑜</m:t>
                        </m:r>
                      </m:num>
                      <m:den>
                        <m:r>
                          <m:rPr>
                            <m:nor/>
                          </m:rPr>
                          <a:rPr lang="es-CO" sz="900" b="0" i="0">
                            <a:latin typeface="+mn-lt"/>
                          </a:rPr>
                          <m:t>Total</m:t>
                        </m:r>
                        <m:r>
                          <m:rPr>
                            <m:nor/>
                          </m:rPr>
                          <a:rPr lang="es-CO" sz="900" b="0" i="0">
                            <a:latin typeface="+mn-lt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𝐴𝑐𝑐𝑖𝑑𝑒𝑛𝑡𝑒𝑠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𝑇𝑟𝑎𝑏𝑎𝑗𝑜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𝑒𝑛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𝑒𝑙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ñ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𝑜</m:t>
                        </m:r>
                      </m:den>
                    </m:f>
                    <m:r>
                      <a:rPr lang="es-CO" sz="9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s-CO" sz="900" b="0" i="0">
                        <a:latin typeface="Cambria Math" panose="02040503050406030204" pitchFamily="18" charset="0"/>
                      </a:rPr>
                      <m:t>x</m:t>
                    </m:r>
                    <m:r>
                      <m:rPr>
                        <m:nor/>
                      </m:rPr>
                      <a:rPr lang="es-CO" sz="900" b="0" i="0">
                        <a:latin typeface="Cambria Math" panose="02040503050406030204" pitchFamily="18" charset="0"/>
                      </a:rPr>
                      <m:t>  100</m:t>
                    </m:r>
                  </m:oMath>
                </m:oMathPara>
              </a14:m>
              <a:endParaRPr lang="es-CO" sz="9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A60D37DB-8E4B-FE98-7F71-401908292FE9}"/>
                </a:ext>
              </a:extLst>
            </xdr:cNvPr>
            <xdr:cNvSpPr txBox="1"/>
          </xdr:nvSpPr>
          <xdr:spPr>
            <a:xfrm>
              <a:off x="4762500" y="1583531"/>
              <a:ext cx="3933824" cy="2851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CO" sz="900" i="0">
                  <a:latin typeface="Cambria Math" panose="02040503050406030204" pitchFamily="18" charset="0"/>
                </a:rPr>
                <a:t>(</a:t>
              </a:r>
              <a:r>
                <a:rPr lang="es-CO" sz="900" i="0">
                  <a:latin typeface="+mn-lt"/>
                </a:rPr>
                <a:t>"Numero de accidentes</a:t>
              </a:r>
              <a:r>
                <a:rPr lang="es-CO" sz="900" b="0" i="0">
                  <a:latin typeface="+mn-lt"/>
                </a:rPr>
                <a:t> mortales</a:t>
              </a:r>
              <a:r>
                <a:rPr lang="es-CO" sz="900" i="0">
                  <a:latin typeface="+mn-lt"/>
                </a:rPr>
                <a:t> de trabajo que se presentaron en el </a:t>
              </a:r>
              <a:r>
                <a:rPr lang="es-CO" sz="900" b="0" i="0">
                  <a:latin typeface="Cambria Math" panose="02040503050406030204" pitchFamily="18" charset="0"/>
                </a:rPr>
                <a:t>" 𝑎ñ𝑜)/(</a:t>
              </a:r>
              <a:r>
                <a:rPr lang="es-CO" sz="900" b="0" i="0">
                  <a:latin typeface="+mn-lt"/>
                </a:rPr>
                <a:t>"Total </a:t>
              </a:r>
              <a:r>
                <a:rPr lang="es-CO" sz="900" b="0" i="0">
                  <a:latin typeface="Cambria Math" panose="02040503050406030204" pitchFamily="18" charset="0"/>
                </a:rPr>
                <a:t>" 𝐴𝑐𝑐𝑖𝑑𝑒𝑛𝑡𝑒𝑠 𝑑𝑒 𝑇𝑟𝑎𝑏𝑎𝑗𝑜 𝑒𝑛 𝑒𝑙 𝑎ñ𝑜)  "x  100</a:t>
              </a:r>
              <a:r>
                <a:rPr lang="en-US" sz="900" b="0" i="0">
                  <a:latin typeface="Cambria Math" panose="02040503050406030204" pitchFamily="18" charset="0"/>
                </a:rPr>
                <a:t>"</a:t>
              </a:r>
              <a:endParaRPr lang="es-CO" sz="900"/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1962150</xdr:colOff>
      <xdr:row>1</xdr:row>
      <xdr:rowOff>238125</xdr:rowOff>
    </xdr:to>
    <xdr:pic>
      <xdr:nvPicPr>
        <xdr:cNvPr id="28171297" name="2 Imagen" descr="E:\TNE\WhatsApp Image 2018-01-23 at 20.27.29.jpeg">
          <a:extLst>
            <a:ext uri="{FF2B5EF4-FFF2-40B4-BE49-F238E27FC236}">
              <a16:creationId xmlns:a16="http://schemas.microsoft.com/office/drawing/2014/main" id="{3230C7DD-28E8-5CF3-8787-BF8DB5373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62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19</xdr:row>
      <xdr:rowOff>0</xdr:rowOff>
    </xdr:from>
    <xdr:to>
      <xdr:col>14</xdr:col>
      <xdr:colOff>685800</xdr:colOff>
      <xdr:row>31</xdr:row>
      <xdr:rowOff>0</xdr:rowOff>
    </xdr:to>
    <xdr:graphicFrame macro="">
      <xdr:nvGraphicFramePr>
        <xdr:cNvPr id="24989220" name="Gráfico 3">
          <a:extLst>
            <a:ext uri="{FF2B5EF4-FFF2-40B4-BE49-F238E27FC236}">
              <a16:creationId xmlns:a16="http://schemas.microsoft.com/office/drawing/2014/main" id="{7EFA7045-7E7C-F628-C5D8-7CA038307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428625</xdr:colOff>
      <xdr:row>7</xdr:row>
      <xdr:rowOff>119063</xdr:rowOff>
    </xdr:from>
    <xdr:ext cx="4391025" cy="4286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3F3EF9BE-4A59-2D79-2BCC-2EA9344430EA}"/>
                </a:ext>
              </a:extLst>
            </xdr:cNvPr>
            <xdr:cNvSpPr txBox="1"/>
          </xdr:nvSpPr>
          <xdr:spPr>
            <a:xfrm>
              <a:off x="4536281" y="1809751"/>
              <a:ext cx="4391025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No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Dias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perdidos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ausencia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por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incapacidad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laboral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o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com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n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𝑒𝑛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𝑒𝑙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𝑚𝑒𝑠</m:t>
                        </m:r>
                      </m:num>
                      <m:den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No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dias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programados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trabajo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en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el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mes</m:t>
                        </m:r>
                      </m:den>
                    </m:f>
                    <m:r>
                      <a:rPr lang="es-CO" sz="9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es-CO" sz="900" b="0" i="0">
                        <a:latin typeface="Cambria Math" panose="02040503050406030204" pitchFamily="18" charset="0"/>
                      </a:rPr>
                      <m:t>x</m:t>
                    </m:r>
                    <m:r>
                      <a:rPr lang="es-CO" sz="900" b="0" i="0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CO" sz="900" i="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3F3EF9BE-4A59-2D79-2BCC-2EA9344430EA}"/>
                </a:ext>
              </a:extLst>
            </xdr:cNvPr>
            <xdr:cNvSpPr txBox="1"/>
          </xdr:nvSpPr>
          <xdr:spPr>
            <a:xfrm>
              <a:off x="4536281" y="1809751"/>
              <a:ext cx="4391025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CO" sz="900" i="0">
                  <a:latin typeface="Cambria Math" panose="02040503050406030204" pitchFamily="18" charset="0"/>
                </a:rPr>
                <a:t>( No Dias perdidos de ausencia por incapacidad</a:t>
              </a:r>
              <a:r>
                <a:rPr lang="es-CO" sz="900" b="0" i="0">
                  <a:latin typeface="Cambria Math" panose="02040503050406030204" pitchFamily="18" charset="0"/>
                </a:rPr>
                <a:t> laboral o común 𝑒𝑛 𝑒𝑙 𝑚𝑒𝑠)/(</a:t>
              </a:r>
              <a:r>
                <a:rPr lang="es-CO" sz="900" i="0">
                  <a:latin typeface="Cambria Math" panose="02040503050406030204" pitchFamily="18" charset="0"/>
                </a:rPr>
                <a:t> No de dias programados de trabajo</a:t>
              </a:r>
              <a:r>
                <a:rPr lang="es-CO" sz="900" b="0" i="0">
                  <a:latin typeface="Cambria Math" panose="02040503050406030204" pitchFamily="18" charset="0"/>
                </a:rPr>
                <a:t> en el mes)  x 100</a:t>
              </a:r>
              <a:endParaRPr lang="es-CO" sz="900" i="0"/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1962150</xdr:colOff>
      <xdr:row>1</xdr:row>
      <xdr:rowOff>238125</xdr:rowOff>
    </xdr:to>
    <xdr:pic>
      <xdr:nvPicPr>
        <xdr:cNvPr id="24989222" name="2 Imagen" descr="E:\TNE\WhatsApp Image 2018-01-23 at 20.27.29.jpeg">
          <a:extLst>
            <a:ext uri="{FF2B5EF4-FFF2-40B4-BE49-F238E27FC236}">
              <a16:creationId xmlns:a16="http://schemas.microsoft.com/office/drawing/2014/main" id="{7011924C-FDA0-DEEF-F884-61E3CB0AB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62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19</xdr:row>
      <xdr:rowOff>0</xdr:rowOff>
    </xdr:from>
    <xdr:to>
      <xdr:col>14</xdr:col>
      <xdr:colOff>685800</xdr:colOff>
      <xdr:row>31</xdr:row>
      <xdr:rowOff>0</xdr:rowOff>
    </xdr:to>
    <xdr:graphicFrame macro="">
      <xdr:nvGraphicFramePr>
        <xdr:cNvPr id="24991267" name="Gráfico 3">
          <a:extLst>
            <a:ext uri="{FF2B5EF4-FFF2-40B4-BE49-F238E27FC236}">
              <a16:creationId xmlns:a16="http://schemas.microsoft.com/office/drawing/2014/main" id="{E069F281-9BAD-71E4-5B5F-AAA125D5A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523875</xdr:colOff>
      <xdr:row>7</xdr:row>
      <xdr:rowOff>95250</xdr:rowOff>
    </xdr:from>
    <xdr:ext cx="3429000" cy="4286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C311E809-3ED2-20DC-EAE5-47D482A93330}"/>
                </a:ext>
              </a:extLst>
            </xdr:cNvPr>
            <xdr:cNvSpPr txBox="1"/>
          </xdr:nvSpPr>
          <xdr:spPr>
            <a:xfrm>
              <a:off x="4976813" y="1559719"/>
              <a:ext cx="3429000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No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capacitaciones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SG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SST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ejecutadas</m:t>
                        </m:r>
                      </m:num>
                      <m:den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No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capacitaciones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SG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SST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Programadas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  <m:r>
                      <a:rPr lang="es-CO" sz="9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es-CO" sz="900" b="0" i="0">
                        <a:latin typeface="Cambria Math" panose="02040503050406030204" pitchFamily="18" charset="0"/>
                      </a:rPr>
                      <m:t>x</m:t>
                    </m:r>
                    <m:r>
                      <a:rPr lang="es-CO" sz="900" b="0" i="0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CO" sz="900" i="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C311E809-3ED2-20DC-EAE5-47D482A93330}"/>
                </a:ext>
              </a:extLst>
            </xdr:cNvPr>
            <xdr:cNvSpPr txBox="1"/>
          </xdr:nvSpPr>
          <xdr:spPr>
            <a:xfrm>
              <a:off x="4976813" y="1559719"/>
              <a:ext cx="3429000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CO" sz="900" i="0">
                  <a:latin typeface="Cambria Math" panose="02040503050406030204" pitchFamily="18" charset="0"/>
                </a:rPr>
                <a:t>( No de</a:t>
              </a:r>
              <a:r>
                <a:rPr lang="es-CO" sz="900" b="0" i="0">
                  <a:latin typeface="Cambria Math" panose="02040503050406030204" pitchFamily="18" charset="0"/>
                </a:rPr>
                <a:t> capacitaciones SG SST </a:t>
              </a:r>
              <a:r>
                <a:rPr lang="es-CO" sz="900" i="0">
                  <a:latin typeface="Cambria Math" panose="02040503050406030204" pitchFamily="18" charset="0"/>
                </a:rPr>
                <a:t>ejecutadas)/(  No de </a:t>
              </a:r>
              <a:r>
                <a:rPr lang="es-CO" sz="900" b="0" i="0">
                  <a:latin typeface="Cambria Math" panose="02040503050406030204" pitchFamily="18" charset="0"/>
                </a:rPr>
                <a:t>capacitaciones SG SST </a:t>
              </a:r>
              <a:r>
                <a:rPr lang="es-CO" sz="900" i="0">
                  <a:latin typeface="Cambria Math" panose="02040503050406030204" pitchFamily="18" charset="0"/>
                </a:rPr>
                <a:t>Programadas )</a:t>
              </a:r>
              <a:r>
                <a:rPr lang="es-CO" sz="900" b="0" i="0">
                  <a:latin typeface="Cambria Math" panose="02040503050406030204" pitchFamily="18" charset="0"/>
                </a:rPr>
                <a:t>  x 100</a:t>
              </a:r>
              <a:endParaRPr lang="es-CO" sz="900" i="0"/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1962150</xdr:colOff>
      <xdr:row>1</xdr:row>
      <xdr:rowOff>238125</xdr:rowOff>
    </xdr:to>
    <xdr:pic>
      <xdr:nvPicPr>
        <xdr:cNvPr id="24991269" name="2 Imagen" descr="E:\TNE\WhatsApp Image 2018-01-23 at 20.27.29.jpeg">
          <a:extLst>
            <a:ext uri="{FF2B5EF4-FFF2-40B4-BE49-F238E27FC236}">
              <a16:creationId xmlns:a16="http://schemas.microsoft.com/office/drawing/2014/main" id="{55E2EA6E-1BC3-C31C-C994-77C0C0D23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62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19</xdr:row>
      <xdr:rowOff>0</xdr:rowOff>
    </xdr:from>
    <xdr:to>
      <xdr:col>13</xdr:col>
      <xdr:colOff>704850</xdr:colOff>
      <xdr:row>30</xdr:row>
      <xdr:rowOff>295275</xdr:rowOff>
    </xdr:to>
    <xdr:graphicFrame macro="">
      <xdr:nvGraphicFramePr>
        <xdr:cNvPr id="24694355" name="Gráfico 3">
          <a:extLst>
            <a:ext uri="{FF2B5EF4-FFF2-40B4-BE49-F238E27FC236}">
              <a16:creationId xmlns:a16="http://schemas.microsoft.com/office/drawing/2014/main" id="{9A2EF860-9365-2648-F65E-F61D013CB0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23813</xdr:colOff>
      <xdr:row>7</xdr:row>
      <xdr:rowOff>35719</xdr:rowOff>
    </xdr:from>
    <xdr:ext cx="3943350" cy="3479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C54658C-A4DA-5D05-1503-69481D94A58A}"/>
                </a:ext>
              </a:extLst>
            </xdr:cNvPr>
            <xdr:cNvSpPr txBox="1"/>
          </xdr:nvSpPr>
          <xdr:spPr>
            <a:xfrm>
              <a:off x="3893344" y="1500188"/>
              <a:ext cx="3943350" cy="3479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𝑃𝑟𝑒𝑠𝑢𝑝𝑢𝑒𝑠𝑡𝑜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𝑒𝑗𝑒𝑐𝑢𝑡𝑎𝑑𝑜</m:t>
                        </m:r>
                      </m:num>
                      <m:den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𝑃𝑟𝑒𝑠𝑢𝑝𝑢𝑒𝑠𝑡𝑜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𝑝𝑙𝑎𝑛𝑒𝑎𝑑𝑜</m:t>
                        </m:r>
                      </m:den>
                    </m:f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𝑥</m:t>
                    </m:r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100</m:t>
                    </m:r>
                  </m:oMath>
                </m:oMathPara>
              </a14:m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 xmlns:a="http://schemas.openxmlformats.org/drawingml/2006/main">
              <a:off x="3893344" y="1500188"/>
              <a:ext cx="3943350" cy="347980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𝑃𝑟𝑒𝑠𝑢𝑝𝑢𝑒𝑠𝑡𝑜 𝑒𝑗𝑒𝑐𝑢𝑡𝑎𝑑𝑜)/(𝑃𝑟𝑒𝑠𝑢𝑝𝑢𝑒𝑠𝑡𝑜 𝑝𝑙𝑎𝑛𝑒𝑎𝑑𝑜) </a:t>
              </a:r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𝑥 100</a:t>
              </a:r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1962150</xdr:colOff>
      <xdr:row>1</xdr:row>
      <xdr:rowOff>238125</xdr:rowOff>
    </xdr:to>
    <xdr:pic>
      <xdr:nvPicPr>
        <xdr:cNvPr id="24694357" name="2 Imagen" descr="E:\TNE\WhatsApp Image 2018-01-23 at 20.27.29.jpeg">
          <a:extLst>
            <a:ext uri="{FF2B5EF4-FFF2-40B4-BE49-F238E27FC236}">
              <a16:creationId xmlns:a16="http://schemas.microsoft.com/office/drawing/2014/main" id="{7BD484D8-9941-52E2-5215-85B480D63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62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19</xdr:row>
      <xdr:rowOff>0</xdr:rowOff>
    </xdr:from>
    <xdr:to>
      <xdr:col>14</xdr:col>
      <xdr:colOff>685800</xdr:colOff>
      <xdr:row>31</xdr:row>
      <xdr:rowOff>0</xdr:rowOff>
    </xdr:to>
    <xdr:graphicFrame macro="">
      <xdr:nvGraphicFramePr>
        <xdr:cNvPr id="22359974" name="Gráfico 3">
          <a:extLst>
            <a:ext uri="{FF2B5EF4-FFF2-40B4-BE49-F238E27FC236}">
              <a16:creationId xmlns:a16="http://schemas.microsoft.com/office/drawing/2014/main" id="{A772973D-CAE1-AA1D-4F25-5431031BB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404812</xdr:colOff>
      <xdr:row>7</xdr:row>
      <xdr:rowOff>119063</xdr:rowOff>
    </xdr:from>
    <xdr:ext cx="3943350" cy="3214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9F919206-4CC1-5B99-3EE1-5C1904B521A6}"/>
                </a:ext>
              </a:extLst>
            </xdr:cNvPr>
            <xdr:cNvSpPr txBox="1"/>
          </xdr:nvSpPr>
          <xdr:spPr>
            <a:xfrm>
              <a:off x="4857750" y="1583532"/>
              <a:ext cx="3943350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𝐾𝑊h</m:t>
                        </m:r>
                      </m:num>
                      <m:den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𝑃𝑒𝑟𝑠𝑜𝑛𝑎</m:t>
                        </m:r>
                      </m:den>
                    </m:f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</m:oMath>
                </m:oMathPara>
              </a14:m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 xmlns:a="http://schemas.openxmlformats.org/drawingml/2006/main">
              <a:off x="4857750" y="1583532"/>
              <a:ext cx="3943350" cy="321435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𝐾𝑊ℎ/𝑃𝑒𝑟𝑠𝑜𝑛𝑎 </a:t>
              </a:r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1962150</xdr:colOff>
      <xdr:row>1</xdr:row>
      <xdr:rowOff>238125</xdr:rowOff>
    </xdr:to>
    <xdr:pic>
      <xdr:nvPicPr>
        <xdr:cNvPr id="22359976" name="2 Imagen" descr="E:\TNE\WhatsApp Image 2018-01-23 at 20.27.29.jpeg">
          <a:extLst>
            <a:ext uri="{FF2B5EF4-FFF2-40B4-BE49-F238E27FC236}">
              <a16:creationId xmlns:a16="http://schemas.microsoft.com/office/drawing/2014/main" id="{4B8169A6-AB13-9618-8F79-C52D2C5F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62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19</xdr:row>
      <xdr:rowOff>0</xdr:rowOff>
    </xdr:from>
    <xdr:to>
      <xdr:col>14</xdr:col>
      <xdr:colOff>685800</xdr:colOff>
      <xdr:row>31</xdr:row>
      <xdr:rowOff>0</xdr:rowOff>
    </xdr:to>
    <xdr:graphicFrame macro="">
      <xdr:nvGraphicFramePr>
        <xdr:cNvPr id="22591296" name="Gráfico 3">
          <a:extLst>
            <a:ext uri="{FF2B5EF4-FFF2-40B4-BE49-F238E27FC236}">
              <a16:creationId xmlns:a16="http://schemas.microsoft.com/office/drawing/2014/main" id="{14A3CE5D-8FC1-5A4F-91F4-CCAF5D22C5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47625</xdr:rowOff>
    </xdr:from>
    <xdr:to>
      <xdr:col>1</xdr:col>
      <xdr:colOff>2409825</xdr:colOff>
      <xdr:row>1</xdr:row>
      <xdr:rowOff>285750</xdr:rowOff>
    </xdr:to>
    <xdr:pic>
      <xdr:nvPicPr>
        <xdr:cNvPr id="22591297" name="2 Imagen" descr="E:\TNE\WhatsApp Image 2018-01-23 at 20.27.29.jpeg">
          <a:extLst>
            <a:ext uri="{FF2B5EF4-FFF2-40B4-BE49-F238E27FC236}">
              <a16:creationId xmlns:a16="http://schemas.microsoft.com/office/drawing/2014/main" id="{2EB27609-0A16-2601-A9BC-25FD3500A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7625"/>
          <a:ext cx="1971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309563</xdr:colOff>
      <xdr:row>7</xdr:row>
      <xdr:rowOff>119063</xdr:rowOff>
    </xdr:from>
    <xdr:ext cx="3943350" cy="3214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FF4A2ABA-5BB9-CE17-AEAB-7AD76507DBE5}"/>
                </a:ext>
              </a:extLst>
            </xdr:cNvPr>
            <xdr:cNvSpPr txBox="1"/>
          </xdr:nvSpPr>
          <xdr:spPr>
            <a:xfrm>
              <a:off x="4762501" y="1583532"/>
              <a:ext cx="3943350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3 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𝑑𝑒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𝑎𝑔𝑢𝑎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𝑐𝑜𝑛𝑠𝑢𝑚𝑖𝑑𝑜</m:t>
                        </m:r>
                      </m:num>
                      <m:den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𝑁𝑜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𝑃𝑟𝑠𝑜𝑛𝑎𝑠</m:t>
                        </m:r>
                      </m:den>
                    </m:f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𝑥</m:t>
                    </m:r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100</m:t>
                    </m:r>
                  </m:oMath>
                </m:oMathPara>
              </a14:m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 xmlns:a="http://schemas.openxmlformats.org/drawingml/2006/main">
              <a:off x="4762501" y="1583532"/>
              <a:ext cx="3943350" cy="321435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𝑚3 𝑑𝑒 𝑎𝑔𝑢𝑎 𝑐𝑜𝑛𝑠𝑢𝑚𝑖𝑑𝑜)/(𝑁𝑜. 𝑃𝑟𝑠𝑜𝑛𝑎𝑠) </a:t>
              </a:r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𝑥 100</a:t>
              </a:r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911223</xdr:colOff>
      <xdr:row>20</xdr:row>
      <xdr:rowOff>104776</xdr:rowOff>
    </xdr:from>
    <xdr:ext cx="2609852" cy="5334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197A3C4-A3E3-E2EF-89D0-A59328BEC7A1}"/>
                </a:ext>
              </a:extLst>
            </xdr:cNvPr>
            <xdr:cNvSpPr txBox="1"/>
          </xdr:nvSpPr>
          <xdr:spPr>
            <a:xfrm>
              <a:off x="1302806" y="7079193"/>
              <a:ext cx="2609852" cy="533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CO" sz="9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eqArr>
                        <m:eqArrPr>
                          <m:ctrlPr>
                            <a:rPr lang="es-CO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eqArrPr>
                        <m:e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Numero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de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casos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nuevos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y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antiguos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de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</m:e>
                        <m:e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enfermedad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laboral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en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un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a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ñ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o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</m:e>
                      </m:eqArr>
                    </m:num>
                    <m:den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Promedio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total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de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trabajadores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en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el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periodo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</m:den>
                  </m:f>
                </m:oMath>
              </a14:m>
              <a:r>
                <a:rPr lang="es-CO" sz="900"/>
                <a:t> x </a:t>
              </a:r>
              <a14:m>
                <m:oMath xmlns:m="http://schemas.openxmlformats.org/officeDocument/2006/math">
                  <m:r>
                    <a:rPr lang="es-CO" sz="900" i="1">
                      <a:latin typeface="Cambria Math" panose="02040503050406030204" pitchFamily="18" charset="0"/>
                    </a:rPr>
                    <m:t>1</m:t>
                  </m:r>
                  <m:r>
                    <a:rPr lang="es-CO" sz="900" b="0" i="1">
                      <a:latin typeface="Cambria Math" panose="02040503050406030204" pitchFamily="18" charset="0"/>
                    </a:rPr>
                    <m:t>00</m:t>
                  </m:r>
                  <m:r>
                    <a:rPr lang="es-CO" sz="900" b="0" i="0">
                      <a:latin typeface="Cambria Math" panose="02040503050406030204" pitchFamily="18" charset="0"/>
                    </a:rPr>
                    <m:t>000</m:t>
                  </m:r>
                </m:oMath>
              </a14:m>
              <a:endParaRPr lang="es-CO" sz="9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197A3C4-A3E3-E2EF-89D0-A59328BEC7A1}"/>
                </a:ext>
              </a:extLst>
            </xdr:cNvPr>
            <xdr:cNvSpPr txBox="1"/>
          </xdr:nvSpPr>
          <xdr:spPr>
            <a:xfrm>
              <a:off x="1302806" y="7079193"/>
              <a:ext cx="2609852" cy="533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█(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"Numero de casos nuevos y antiguos de 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@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"enfermedad laboral en un año 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)/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"Promedio total de trabajadores en el periodo 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</a:t>
              </a:r>
              <a:r>
                <a:rPr lang="es-CO" sz="900"/>
                <a:t> x </a:t>
              </a:r>
              <a:r>
                <a:rPr lang="es-CO" sz="900" i="0">
                  <a:latin typeface="Cambria Math" panose="02040503050406030204" pitchFamily="18" charset="0"/>
                </a:rPr>
                <a:t>1</a:t>
              </a:r>
              <a:r>
                <a:rPr lang="es-CO" sz="900" b="0" i="0">
                  <a:latin typeface="Cambria Math" panose="02040503050406030204" pitchFamily="18" charset="0"/>
                </a:rPr>
                <a:t>00000</a:t>
              </a:r>
              <a:endParaRPr lang="es-CO" sz="900"/>
            </a:p>
          </xdr:txBody>
        </xdr:sp>
      </mc:Fallback>
    </mc:AlternateContent>
    <xdr:clientData/>
  </xdr:oneCellAnchor>
  <xdr:oneCellAnchor>
    <xdr:from>
      <xdr:col>1</xdr:col>
      <xdr:colOff>765175</xdr:colOff>
      <xdr:row>22</xdr:row>
      <xdr:rowOff>97896</xdr:rowOff>
    </xdr:from>
    <xdr:ext cx="2867025" cy="3454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D3F9E291-B3B3-A631-27F7-02427353F1BA}"/>
                </a:ext>
              </a:extLst>
            </xdr:cNvPr>
            <xdr:cNvSpPr txBox="1"/>
          </xdr:nvSpPr>
          <xdr:spPr>
            <a:xfrm>
              <a:off x="1156758" y="7601479"/>
              <a:ext cx="2867025" cy="3454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CO" sz="9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eqArr>
                        <m:eqArrPr>
                          <m:ctrlPr>
                            <a:rPr lang="es-CO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eqArrPr>
                        <m:e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Numero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de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casos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nuevos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de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enfermedad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</m:e>
                        <m:e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laboral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en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un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periodo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de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un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a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ñ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o</m:t>
                          </m:r>
                        </m:e>
                      </m:eqArr>
                    </m:num>
                    <m:den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Promedio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total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de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trabajadores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en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el</m:t>
                      </m:r>
                      <m:r>
                        <a:rPr lang="es-CO" sz="9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CO" sz="9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𝑎</m:t>
                      </m:r>
                      <m:r>
                        <a:rPr lang="es-CO" sz="9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ñ</m:t>
                      </m:r>
                      <m:r>
                        <a:rPr lang="es-CO" sz="9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𝑜</m:t>
                      </m:r>
                    </m:den>
                  </m:f>
                  <m:r>
                    <a:rPr lang="es-CO" sz="90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m:rPr>
                      <m:sty m:val="p"/>
                    </m:rPr>
                    <a:rPr lang="es-CO" sz="9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x</m:t>
                  </m:r>
                  <m:r>
                    <a:rPr lang="es-CO" sz="9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100</m:t>
                  </m:r>
                </m:oMath>
              </a14:m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000</a:t>
              </a:r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D3F9E291-B3B3-A631-27F7-02427353F1BA}"/>
                </a:ext>
              </a:extLst>
            </xdr:cNvPr>
            <xdr:cNvSpPr txBox="1"/>
          </xdr:nvSpPr>
          <xdr:spPr>
            <a:xfrm>
              <a:off x="1156758" y="7601479"/>
              <a:ext cx="2867025" cy="3454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█(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"Numero de casos nuevos de enfermedad 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@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"laboral en un periodo de un año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)/(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"Promedio total de trabajadores en el</a:t>
              </a:r>
              <a:r>
                <a:rPr lang="es-CO" sz="9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 𝑎ñ𝑜) 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s-CO" sz="9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x 100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000</a:t>
              </a:r>
            </a:p>
          </xdr:txBody>
        </xdr:sp>
      </mc:Fallback>
    </mc:AlternateContent>
    <xdr:clientData/>
  </xdr:oneCellAnchor>
  <xdr:oneCellAnchor>
    <xdr:from>
      <xdr:col>1</xdr:col>
      <xdr:colOff>400049</xdr:colOff>
      <xdr:row>6</xdr:row>
      <xdr:rowOff>80962</xdr:rowOff>
    </xdr:from>
    <xdr:ext cx="3286125" cy="28629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A5CDCADA-AFF4-828A-97C9-F4A57D7C57DF}"/>
                </a:ext>
              </a:extLst>
            </xdr:cNvPr>
            <xdr:cNvSpPr txBox="1"/>
          </xdr:nvSpPr>
          <xdr:spPr>
            <a:xfrm>
              <a:off x="790574" y="2252662"/>
              <a:ext cx="3286125" cy="2862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Actividades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ejecutadas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en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el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periodo</m:t>
                        </m:r>
                      </m:num>
                      <m:den>
                        <m:r>
                          <m:rPr>
                            <m:nor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A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ctividades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planeadas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en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el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periodo</m:t>
                        </m:r>
                      </m:den>
                    </m:f>
                    <m:r>
                      <a:rPr lang="es-CO" sz="9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9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s-CO" sz="900" b="0" i="1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CO" sz="900"/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 xmlns:a="http://schemas.openxmlformats.org/drawingml/2006/main">
              <a:off x="790574" y="2252662"/>
              <a:ext cx="3286125" cy="286297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es-CO" sz="900" i="0">
                  <a:latin typeface="Cambria Math" panose="02040503050406030204" pitchFamily="18" charset="0"/>
                </a:rPr>
                <a:t>"Actividades ejecutadas en el periodo" /</a:t>
              </a:r>
              <a:r>
                <a:rPr lang="es-CO" sz="900" b="0" i="0">
                  <a:latin typeface="Cambria Math" panose="02040503050406030204" pitchFamily="18" charset="0"/>
                </a:rPr>
                <a:t>"A</a:t>
              </a:r>
              <a:r>
                <a:rPr lang="es-CO" sz="900" i="0">
                  <a:latin typeface="Cambria Math" panose="02040503050406030204" pitchFamily="18" charset="0"/>
                </a:rPr>
                <a:t>ctividades planeadas en el periodo" </a:t>
              </a:r>
              <a:r>
                <a:rPr lang="es-CO" sz="900" b="0" i="0">
                  <a:latin typeface="Cambria Math" panose="02040503050406030204" pitchFamily="18" charset="0"/>
                </a:rPr>
                <a:t>  𝑥 100</a:t>
              </a:r>
              <a:endParaRPr lang="es-CO" sz="900"/>
            </a:p>
          </xdr:txBody>
        </xdr:sp>
      </mc:Fallback>
    </mc:AlternateContent>
    <xdr:clientData/>
  </xdr:oneCellAnchor>
  <xdr:oneCellAnchor>
    <xdr:from>
      <xdr:col>1</xdr:col>
      <xdr:colOff>469900</xdr:colOff>
      <xdr:row>10</xdr:row>
      <xdr:rowOff>63500</xdr:rowOff>
    </xdr:from>
    <xdr:ext cx="3486150" cy="2875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9788D0D4-70DB-3F34-CD34-2A122064E2AF}"/>
                </a:ext>
              </a:extLst>
            </xdr:cNvPr>
            <xdr:cNvSpPr txBox="1"/>
          </xdr:nvSpPr>
          <xdr:spPr>
            <a:xfrm>
              <a:off x="861483" y="3122083"/>
              <a:ext cx="3486150" cy="2875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No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Casos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Enfermedad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L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aboral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calificados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investigados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o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Total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casos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Enfermedad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laboral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𝑐𝑎𝑙𝑖𝑓𝑖𝑐𝑎𝑑𝑜𝑠</m:t>
                        </m:r>
                      </m:den>
                    </m:f>
                    <m:r>
                      <a:rPr lang="es-CO" sz="9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9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s-CO" sz="900" b="0" i="1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CO" sz="900"/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 xmlns:a="http://schemas.openxmlformats.org/drawingml/2006/main">
              <a:off x="861483" y="3122083"/>
              <a:ext cx="3486150" cy="287579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es-CO" sz="900" i="0">
                  <a:latin typeface="Cambria Math" panose="02040503050406030204" pitchFamily="18" charset="0"/>
                </a:rPr>
                <a:t>(</a:t>
              </a:r>
              <a:r>
                <a:rPr lang="es-CO" sz="900" b="0" i="0">
                  <a:latin typeface="Cambria Math" panose="02040503050406030204" pitchFamily="18" charset="0"/>
                </a:rPr>
                <a:t>No </a:t>
              </a:r>
              <a:r>
                <a:rPr lang="es-CO" sz="900" i="0">
                  <a:latin typeface="Cambria Math" panose="02040503050406030204" pitchFamily="18" charset="0"/>
                </a:rPr>
                <a:t>de</a:t>
              </a:r>
              <a:r>
                <a:rPr lang="es-CO" sz="900" b="0" i="0">
                  <a:latin typeface="Cambria Math" panose="02040503050406030204" pitchFamily="18" charset="0"/>
                </a:rPr>
                <a:t> Casos</a:t>
              </a:r>
              <a:r>
                <a:rPr lang="es-CO" sz="900" i="0">
                  <a:latin typeface="Cambria Math" panose="02040503050406030204" pitchFamily="18" charset="0"/>
                </a:rPr>
                <a:t> Enfermedad</a:t>
              </a:r>
              <a:r>
                <a:rPr lang="es-CO" sz="900" b="0" i="0">
                  <a:latin typeface="Cambria Math" panose="02040503050406030204" pitchFamily="18" charset="0"/>
                </a:rPr>
                <a:t> </a:t>
              </a:r>
              <a:r>
                <a:rPr lang="es-CO" sz="900" i="0">
                  <a:latin typeface="Cambria Math" panose="02040503050406030204" pitchFamily="18" charset="0"/>
                </a:rPr>
                <a:t>L</a:t>
              </a:r>
              <a:r>
                <a:rPr lang="es-CO" sz="900" b="0" i="0">
                  <a:latin typeface="Cambria Math" panose="02040503050406030204" pitchFamily="18" charset="0"/>
                </a:rPr>
                <a:t>aboral calificados</a:t>
              </a:r>
              <a:r>
                <a:rPr lang="es-CO" sz="900" i="0">
                  <a:latin typeface="Cambria Math" panose="02040503050406030204" pitchFamily="18" charset="0"/>
                </a:rPr>
                <a:t> </a:t>
              </a:r>
              <a:r>
                <a:rPr lang="es-CO" sz="900" b="0" i="0">
                  <a:latin typeface="Cambria Math" panose="02040503050406030204" pitchFamily="18" charset="0"/>
                </a:rPr>
                <a:t>investigados)/(</a:t>
              </a:r>
              <a:r>
                <a:rPr lang="es-CO" sz="900" i="0">
                  <a:latin typeface="Cambria Math" panose="02040503050406030204" pitchFamily="18" charset="0"/>
                </a:rPr>
                <a:t>N</a:t>
              </a:r>
              <a:r>
                <a:rPr lang="es-CO" sz="900" b="0" i="0">
                  <a:latin typeface="Cambria Math" panose="02040503050406030204" pitchFamily="18" charset="0"/>
                </a:rPr>
                <a:t>o Total de casos de Enfermedad laboral 𝑐𝑎𝑙𝑖𝑓𝑖𝑐𝑎𝑑𝑜𝑠)  𝑥 100</a:t>
              </a:r>
              <a:endParaRPr lang="es-CO" sz="900"/>
            </a:p>
          </xdr:txBody>
        </xdr:sp>
      </mc:Fallback>
    </mc:AlternateContent>
    <xdr:clientData/>
  </xdr:oneCellAnchor>
  <xdr:oneCellAnchor>
    <xdr:from>
      <xdr:col>1</xdr:col>
      <xdr:colOff>389467</xdr:colOff>
      <xdr:row>14</xdr:row>
      <xdr:rowOff>52917</xdr:rowOff>
    </xdr:from>
    <xdr:ext cx="3352800" cy="4286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68D0012A-0314-9E49-56F8-7BBED89395CD}"/>
                </a:ext>
              </a:extLst>
            </xdr:cNvPr>
            <xdr:cNvSpPr txBox="1"/>
          </xdr:nvSpPr>
          <xdr:spPr>
            <a:xfrm>
              <a:off x="781050" y="4318000"/>
              <a:ext cx="3352800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Cantidad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requisitos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normativos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cumplidos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Cantidad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total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requisitos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normativos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identificados</m:t>
                        </m:r>
                      </m:den>
                    </m:f>
                    <m:r>
                      <a:rPr lang="es-CO" sz="9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es-CO" sz="900" b="0" i="0">
                        <a:latin typeface="Cambria Math" panose="02040503050406030204" pitchFamily="18" charset="0"/>
                      </a:rPr>
                      <m:t>x</m:t>
                    </m:r>
                    <m:r>
                      <a:rPr lang="es-CO" sz="900" b="0" i="0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CO" sz="900" i="0"/>
            </a:p>
          </xdr:txBody>
        </xdr:sp>
      </mc:Choice>
      <mc:Fallback xmlns="">
        <xdr:sp macro="" textlink="">
          <xdr:nvSpPr>
            <xdr:cNvPr id="9" name="CuadroTexto 8"/>
            <xdr:cNvSpPr txBox="1"/>
          </xdr:nvSpPr>
          <xdr:spPr>
            <a:xfrm xmlns:a="http://schemas.openxmlformats.org/drawingml/2006/main">
              <a:off x="781050" y="4318000"/>
              <a:ext cx="3352800" cy="428625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es-CO" sz="900" i="0">
                  <a:latin typeface="Cambria Math" panose="02040503050406030204" pitchFamily="18" charset="0"/>
                </a:rPr>
                <a:t>(Cantidad de requisitos normativos cumplidos)/(Cantidad total requisitos normativos </a:t>
              </a:r>
              <a:r>
                <a:rPr lang="es-CO" sz="900" b="0" i="0">
                  <a:latin typeface="Cambria Math" panose="02040503050406030204" pitchFamily="18" charset="0"/>
                </a:rPr>
                <a:t>identificados)  x 100</a:t>
              </a:r>
              <a:endParaRPr lang="es-CO" sz="900" i="0"/>
            </a:p>
          </xdr:txBody>
        </xdr:sp>
      </mc:Fallback>
    </mc:AlternateContent>
    <xdr:clientData/>
  </xdr:oneCellAnchor>
  <xdr:oneCellAnchor>
    <xdr:from>
      <xdr:col>1</xdr:col>
      <xdr:colOff>814915</xdr:colOff>
      <xdr:row>16</xdr:row>
      <xdr:rowOff>74084</xdr:rowOff>
    </xdr:from>
    <xdr:ext cx="2381251" cy="4286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EF35B01B-DE24-BA29-1A0D-2D3E96E9768D}"/>
                </a:ext>
              </a:extLst>
            </xdr:cNvPr>
            <xdr:cNvSpPr txBox="1"/>
          </xdr:nvSpPr>
          <xdr:spPr>
            <a:xfrm>
              <a:off x="1206498" y="5101167"/>
              <a:ext cx="2381251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eqArr>
                          <m:eqArrPr>
                            <m:ctrlPr>
                              <a:rPr lang="es-CO" sz="90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CO" sz="900" i="0">
                                <a:latin typeface="Cambria Math" panose="02040503050406030204" pitchFamily="18" charset="0"/>
                              </a:rPr>
                              <m:t>No</m:t>
                            </m:r>
                            <m:r>
                              <a:rPr lang="es-CO" sz="900" i="0">
                                <a:latin typeface="Cambria Math" panose="02040503050406030204" pitchFamily="18" charset="0"/>
                              </a:rPr>
                              <m:t>  </m:t>
                            </m:r>
                            <m:r>
                              <m:rPr>
                                <m:sty m:val="p"/>
                              </m:rPr>
                              <a:rPr lang="es-CO" sz="900" i="0">
                                <a:latin typeface="Cambria Math" panose="02040503050406030204" pitchFamily="18" charset="0"/>
                              </a:rPr>
                              <m:t>Accidentes</m:t>
                            </m:r>
                            <m:r>
                              <a:rPr lang="es-CO" sz="90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CO" sz="900" i="0">
                                <a:latin typeface="Cambria Math" panose="02040503050406030204" pitchFamily="18" charset="0"/>
                              </a:rPr>
                              <m:t>de</m:t>
                            </m:r>
                            <m:r>
                              <a:rPr lang="es-CO" sz="90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900" b="0" i="1">
                                <a:latin typeface="Cambria Math" panose="02040503050406030204" pitchFamily="18" charset="0"/>
                              </a:rPr>
                              <m:t>𝑇𝑟𝑎𝑏𝑎𝑗𝑜</m:t>
                            </m:r>
                          </m:e>
                          <m:e>
                            <m:r>
                              <m:rPr>
                                <m:sty m:val="p"/>
                              </m:rPr>
                              <a:rPr lang="es-CO" sz="900" b="0" i="0">
                                <a:latin typeface="Cambria Math" panose="02040503050406030204" pitchFamily="18" charset="0"/>
                              </a:rPr>
                              <m:t>reportados</m:t>
                            </m:r>
                            <m:r>
                              <a:rPr lang="es-CO" sz="90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CO" sz="900" i="0">
                                <a:latin typeface="Cambria Math" panose="02040503050406030204" pitchFamily="18" charset="0"/>
                              </a:rPr>
                              <m:t>en</m:t>
                            </m:r>
                            <m:r>
                              <a:rPr lang="es-CO" sz="90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CO" sz="900" i="0">
                                <a:latin typeface="Cambria Math" panose="02040503050406030204" pitchFamily="18" charset="0"/>
                              </a:rPr>
                              <m:t>el</m:t>
                            </m:r>
                            <m:r>
                              <a:rPr lang="es-CO" sz="90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CO" sz="900" b="0" i="0">
                                <a:latin typeface="Cambria Math" panose="02040503050406030204" pitchFamily="18" charset="0"/>
                              </a:rPr>
                              <m:t>mes</m:t>
                            </m:r>
                          </m:e>
                        </m:eqArr>
                      </m:num>
                      <m:den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No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Trabajajdores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mes</m:t>
                        </m:r>
                      </m:den>
                    </m:f>
                    <m:r>
                      <a:rPr lang="es-CO" sz="9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es-CO" sz="900" b="0" i="0">
                        <a:latin typeface="Cambria Math" panose="02040503050406030204" pitchFamily="18" charset="0"/>
                      </a:rPr>
                      <m:t>x</m:t>
                    </m:r>
                    <m:r>
                      <a:rPr lang="es-CO" sz="900" b="0" i="0">
                        <a:latin typeface="Cambria Math" panose="02040503050406030204" pitchFamily="18" charset="0"/>
                      </a:rPr>
                      <m:t>  100</m:t>
                    </m:r>
                  </m:oMath>
                </m:oMathPara>
              </a14:m>
              <a:endParaRPr lang="es-CO" sz="900" i="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EF35B01B-DE24-BA29-1A0D-2D3E96E9768D}"/>
                </a:ext>
              </a:extLst>
            </xdr:cNvPr>
            <xdr:cNvSpPr txBox="1"/>
          </xdr:nvSpPr>
          <xdr:spPr>
            <a:xfrm>
              <a:off x="1206498" y="5101167"/>
              <a:ext cx="2381251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CO" sz="900" i="0">
                  <a:latin typeface="Cambria Math" panose="02040503050406030204" pitchFamily="18" charset="0"/>
                </a:rPr>
                <a:t>█(No  Accidentes de </a:t>
              </a:r>
              <a:r>
                <a:rPr lang="es-CO" sz="900" b="0" i="0">
                  <a:latin typeface="Cambria Math" panose="02040503050406030204" pitchFamily="18" charset="0"/>
                </a:rPr>
                <a:t>𝑇𝑟𝑎𝑏𝑎𝑗𝑜@reportados</a:t>
              </a:r>
              <a:r>
                <a:rPr lang="es-CO" sz="900" i="0">
                  <a:latin typeface="Cambria Math" panose="02040503050406030204" pitchFamily="18" charset="0"/>
                </a:rPr>
                <a:t> en el </a:t>
              </a:r>
              <a:r>
                <a:rPr lang="es-CO" sz="900" b="0" i="0">
                  <a:latin typeface="Cambria Math" panose="02040503050406030204" pitchFamily="18" charset="0"/>
                </a:rPr>
                <a:t>mes)/(</a:t>
              </a:r>
              <a:r>
                <a:rPr lang="es-CO" sz="900" i="0">
                  <a:latin typeface="Cambria Math" panose="02040503050406030204" pitchFamily="18" charset="0"/>
                </a:rPr>
                <a:t> No Trabajajdores  </a:t>
              </a:r>
              <a:r>
                <a:rPr lang="es-CO" sz="900" b="0" i="0">
                  <a:latin typeface="Cambria Math" panose="02040503050406030204" pitchFamily="18" charset="0"/>
                </a:rPr>
                <a:t>mes)  x  100</a:t>
              </a:r>
              <a:endParaRPr lang="es-CO" sz="900" i="0"/>
            </a:p>
          </xdr:txBody>
        </xdr:sp>
      </mc:Fallback>
    </mc:AlternateContent>
    <xdr:clientData/>
  </xdr:oneCellAnchor>
  <xdr:oneCellAnchor>
    <xdr:from>
      <xdr:col>0</xdr:col>
      <xdr:colOff>349250</xdr:colOff>
      <xdr:row>26</xdr:row>
      <xdr:rowOff>74084</xdr:rowOff>
    </xdr:from>
    <xdr:ext cx="4391025" cy="4286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91C47080-5180-A896-D649-C0CA71AABF3A}"/>
                </a:ext>
              </a:extLst>
            </xdr:cNvPr>
            <xdr:cNvSpPr txBox="1"/>
          </xdr:nvSpPr>
          <xdr:spPr>
            <a:xfrm>
              <a:off x="349250" y="9345084"/>
              <a:ext cx="4391025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No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Dias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perdidos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ausencia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por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incapacidad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laboral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o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comun</m:t>
                        </m:r>
                      </m:num>
                      <m:den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No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dias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trabajo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programados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en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el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mes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  <m:r>
                      <a:rPr lang="es-CO" sz="9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es-CO" sz="900" b="0" i="0">
                        <a:latin typeface="Cambria Math" panose="02040503050406030204" pitchFamily="18" charset="0"/>
                      </a:rPr>
                      <m:t>x</m:t>
                    </m:r>
                    <m:r>
                      <a:rPr lang="es-CO" sz="900" b="0" i="0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CO" sz="900" i="0"/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91C47080-5180-A896-D649-C0CA71AABF3A}"/>
                </a:ext>
              </a:extLst>
            </xdr:cNvPr>
            <xdr:cNvSpPr txBox="1"/>
          </xdr:nvSpPr>
          <xdr:spPr>
            <a:xfrm>
              <a:off x="349250" y="9345084"/>
              <a:ext cx="4391025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CO" sz="900" i="0">
                  <a:latin typeface="Cambria Math" panose="02040503050406030204" pitchFamily="18" charset="0"/>
                </a:rPr>
                <a:t>( No Dias perdidos de ausencia por incapacidad</a:t>
              </a:r>
              <a:r>
                <a:rPr lang="es-CO" sz="900" b="0" i="0">
                  <a:latin typeface="Cambria Math" panose="02040503050406030204" pitchFamily="18" charset="0"/>
                </a:rPr>
                <a:t> </a:t>
              </a:r>
              <a:r>
                <a:rPr lang="es-CO" sz="900" i="0">
                  <a:latin typeface="Cambria Math" panose="02040503050406030204" pitchFamily="18" charset="0"/>
                </a:rPr>
                <a:t>laboral o comun)/( No de dias </a:t>
              </a:r>
              <a:r>
                <a:rPr lang="es-CO" sz="900" b="0" i="0">
                  <a:latin typeface="Cambria Math" panose="02040503050406030204" pitchFamily="18" charset="0"/>
                </a:rPr>
                <a:t>de trabajo </a:t>
              </a:r>
              <a:r>
                <a:rPr lang="es-CO" sz="900" i="0">
                  <a:latin typeface="Cambria Math" panose="02040503050406030204" pitchFamily="18" charset="0"/>
                </a:rPr>
                <a:t>programados</a:t>
              </a:r>
              <a:r>
                <a:rPr lang="es-CO" sz="900" b="0" i="0">
                  <a:latin typeface="Cambria Math" panose="02040503050406030204" pitchFamily="18" charset="0"/>
                </a:rPr>
                <a:t> en el mes</a:t>
              </a:r>
              <a:r>
                <a:rPr lang="es-CO" sz="900" i="0">
                  <a:latin typeface="Cambria Math" panose="02040503050406030204" pitchFamily="18" charset="0"/>
                </a:rPr>
                <a:t> )</a:t>
              </a:r>
              <a:r>
                <a:rPr lang="es-CO" sz="900" b="0" i="0">
                  <a:latin typeface="Cambria Math" panose="02040503050406030204" pitchFamily="18" charset="0"/>
                </a:rPr>
                <a:t>  x 100</a:t>
              </a:r>
              <a:endParaRPr lang="es-CO" sz="900" i="0"/>
            </a:p>
          </xdr:txBody>
        </xdr:sp>
      </mc:Fallback>
    </mc:AlternateContent>
    <xdr:clientData/>
  </xdr:oneCellAnchor>
  <xdr:oneCellAnchor>
    <xdr:from>
      <xdr:col>1</xdr:col>
      <xdr:colOff>295275</xdr:colOff>
      <xdr:row>12</xdr:row>
      <xdr:rowOff>66675</xdr:rowOff>
    </xdr:from>
    <xdr:ext cx="3486150" cy="2870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CuadroTexto 21">
              <a:extLst>
                <a:ext uri="{FF2B5EF4-FFF2-40B4-BE49-F238E27FC236}">
                  <a16:creationId xmlns:a16="http://schemas.microsoft.com/office/drawing/2014/main" id="{BC6410AC-35BA-511A-0BF5-1B2CFF8DF288}"/>
                </a:ext>
              </a:extLst>
            </xdr:cNvPr>
            <xdr:cNvSpPr txBox="1"/>
          </xdr:nvSpPr>
          <xdr:spPr>
            <a:xfrm>
              <a:off x="685800" y="4095750"/>
              <a:ext cx="3486150" cy="287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900" i="1">
                            <a:latin typeface="Cambria Math" panose="02040503050406030204" pitchFamily="18" charset="0"/>
                          </a:rPr>
                          <m:t>∑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No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Accidentes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incidentes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investigados</m:t>
                        </m:r>
                      </m:num>
                      <m:den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∑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o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Total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Accidentes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,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incidentes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reportados</m:t>
                        </m:r>
                      </m:den>
                    </m:f>
                    <m:r>
                      <a:rPr lang="es-CO" sz="9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9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s-CO" sz="900" b="0" i="1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CO" sz="900"/>
            </a:p>
          </xdr:txBody>
        </xdr:sp>
      </mc:Choice>
      <mc:Fallback xmlns="">
        <xdr:sp macro="" textlink="">
          <xdr:nvSpPr>
            <xdr:cNvPr id="22" name="CuadroTexto 21"/>
            <xdr:cNvSpPr txBox="1"/>
          </xdr:nvSpPr>
          <xdr:spPr>
            <a:xfrm xmlns:a="http://schemas.openxmlformats.org/drawingml/2006/main">
              <a:off x="685800" y="4095750"/>
              <a:ext cx="3486150" cy="287066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es-CO" sz="900" i="0">
                  <a:latin typeface="Cambria Math" panose="02040503050406030204" pitchFamily="18" charset="0"/>
                </a:rPr>
                <a:t>(∑</a:t>
              </a:r>
              <a:r>
                <a:rPr lang="es-CO" sz="900" b="0" i="0">
                  <a:latin typeface="Cambria Math" panose="02040503050406030204" pitchFamily="18" charset="0"/>
                </a:rPr>
                <a:t>No </a:t>
              </a:r>
              <a:r>
                <a:rPr lang="es-CO" sz="900" i="0">
                  <a:latin typeface="Cambria Math" panose="02040503050406030204" pitchFamily="18" charset="0"/>
                </a:rPr>
                <a:t>de </a:t>
              </a:r>
              <a:r>
                <a:rPr lang="es-CO" sz="900" b="0" i="0">
                  <a:latin typeface="Cambria Math" panose="02040503050406030204" pitchFamily="18" charset="0"/>
                </a:rPr>
                <a:t>Accidentes,incidentes  investigados)/(∑</a:t>
              </a:r>
              <a:r>
                <a:rPr lang="es-CO" sz="900" i="0">
                  <a:latin typeface="Cambria Math" panose="02040503050406030204" pitchFamily="18" charset="0"/>
                </a:rPr>
                <a:t>N</a:t>
              </a:r>
              <a:r>
                <a:rPr lang="es-CO" sz="900" b="0" i="0">
                  <a:latin typeface="Cambria Math" panose="02040503050406030204" pitchFamily="18" charset="0"/>
                </a:rPr>
                <a:t>o Total de Accidentes, incidentes reportados)  𝑥 100</a:t>
              </a:r>
              <a:endParaRPr lang="es-CO" sz="900"/>
            </a:p>
          </xdr:txBody>
        </xdr:sp>
      </mc:Fallback>
    </mc:AlternateContent>
    <xdr:clientData/>
  </xdr:oneCellAnchor>
  <xdr:oneCellAnchor>
    <xdr:from>
      <xdr:col>1</xdr:col>
      <xdr:colOff>158750</xdr:colOff>
      <xdr:row>18</xdr:row>
      <xdr:rowOff>95250</xdr:rowOff>
    </xdr:from>
    <xdr:ext cx="4038600" cy="4286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CuadroTexto 25">
              <a:extLst>
                <a:ext uri="{FF2B5EF4-FFF2-40B4-BE49-F238E27FC236}">
                  <a16:creationId xmlns:a16="http://schemas.microsoft.com/office/drawing/2014/main" id="{4FB32F51-F036-B7F8-BA83-BB2653A9A50B}"/>
                </a:ext>
              </a:extLst>
            </xdr:cNvPr>
            <xdr:cNvSpPr txBox="1"/>
          </xdr:nvSpPr>
          <xdr:spPr>
            <a:xfrm>
              <a:off x="550333" y="5799667"/>
              <a:ext cx="4038600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CO" sz="1050" i="1">
                          <a:latin typeface="Cambria Math" panose="02040503050406030204" pitchFamily="18" charset="0"/>
                        </a:rPr>
                      </m:ctrlPr>
                    </m:fPr>
                    <m:num>
                      <m:eqArr>
                        <m:eqArrPr>
                          <m:ctrlPr>
                            <a:rPr lang="es-CO" sz="1050" i="1">
                              <a:latin typeface="Cambria Math" panose="02040503050406030204" pitchFamily="18" charset="0"/>
                            </a:rPr>
                          </m:ctrlPr>
                        </m:eqArrPr>
                        <m:e>
                          <m:r>
                            <m:rPr>
                              <m:sty m:val="p"/>
                            </m:rPr>
                            <a:rPr lang="es-CO" sz="1050" i="0">
                              <a:latin typeface="Cambria Math" panose="02040503050406030204" pitchFamily="18" charset="0"/>
                            </a:rPr>
                            <m:t>No</m:t>
                          </m:r>
                          <m:r>
                            <a:rPr lang="es-CO" sz="105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1050" i="0">
                              <a:latin typeface="Cambria Math" panose="02040503050406030204" pitchFamily="18" charset="0"/>
                            </a:rPr>
                            <m:t>de</m:t>
                          </m:r>
                          <m:r>
                            <a:rPr lang="es-CO" sz="105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1050" i="0">
                              <a:latin typeface="Cambria Math" panose="02040503050406030204" pitchFamily="18" charset="0"/>
                            </a:rPr>
                            <m:t>dias</m:t>
                          </m:r>
                          <m:r>
                            <a:rPr lang="es-CO" sz="105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1050" b="0" i="0">
                              <a:latin typeface="Cambria Math" panose="02040503050406030204" pitchFamily="18" charset="0"/>
                            </a:rPr>
                            <m:t>incapacidad</m:t>
                          </m:r>
                          <m:r>
                            <a:rPr lang="es-CO" sz="105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1050" i="0">
                              <a:latin typeface="Cambria Math" panose="02040503050406030204" pitchFamily="18" charset="0"/>
                            </a:rPr>
                            <m:t>por</m:t>
                          </m:r>
                          <m:r>
                            <a:rPr lang="es-CO" sz="105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1050" i="0">
                              <a:latin typeface="Cambria Math" panose="02040503050406030204" pitchFamily="18" charset="0"/>
                            </a:rPr>
                            <m:t>Accidente</m:t>
                          </m:r>
                          <m:r>
                            <a:rPr lang="es-CO" sz="105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1050" i="0">
                              <a:latin typeface="Cambria Math" panose="02040503050406030204" pitchFamily="18" charset="0"/>
                            </a:rPr>
                            <m:t>de</m:t>
                          </m:r>
                          <m:r>
                            <a:rPr lang="es-CO" sz="105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1050" i="0">
                              <a:latin typeface="Cambria Math" panose="02040503050406030204" pitchFamily="18" charset="0"/>
                            </a:rPr>
                            <m:t>Trabajo</m:t>
                          </m:r>
                          <m:r>
                            <a:rPr lang="es-CO" sz="105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1050" b="0" i="0">
                              <a:latin typeface="Cambria Math" panose="02040503050406030204" pitchFamily="18" charset="0"/>
                            </a:rPr>
                            <m:t>en</m:t>
                          </m:r>
                          <m:r>
                            <a:rPr lang="es-CO" sz="1050" b="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1050" b="0" i="0">
                              <a:latin typeface="Cambria Math" panose="02040503050406030204" pitchFamily="18" charset="0"/>
                            </a:rPr>
                            <m:t>el</m:t>
                          </m:r>
                          <m:r>
                            <a:rPr lang="es-CO" sz="1050" b="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CO" sz="1050" b="0" i="1">
                              <a:latin typeface="Cambria Math" panose="02040503050406030204" pitchFamily="18" charset="0"/>
                            </a:rPr>
                            <m:t>𝑚𝑒𝑠</m:t>
                          </m:r>
                          <m:r>
                            <a:rPr lang="es-CO" sz="1050" b="0" i="1">
                              <a:latin typeface="Cambria Math" panose="02040503050406030204" pitchFamily="18" charset="0"/>
                            </a:rPr>
                            <m:t>+</m:t>
                          </m:r>
                          <m:r>
                            <a:rPr lang="es-CO" sz="1050" b="0" i="1">
                              <a:latin typeface="Cambria Math" panose="02040503050406030204" pitchFamily="18" charset="0"/>
                            </a:rPr>
                            <m:t>𝑁𝑜</m:t>
                          </m:r>
                          <m:r>
                            <a:rPr lang="es-CO" sz="1050" b="0" i="1">
                              <a:latin typeface="Cambria Math" panose="02040503050406030204" pitchFamily="18" charset="0"/>
                            </a:rPr>
                            <m:t>. </m:t>
                          </m:r>
                          <m:r>
                            <a:rPr lang="es-CO" sz="1050" b="0" i="1">
                              <a:latin typeface="Cambria Math" panose="02040503050406030204" pitchFamily="18" charset="0"/>
                            </a:rPr>
                            <m:t>𝑑𝑖𝑎𝑠</m:t>
                          </m:r>
                          <m:r>
                            <a:rPr lang="es-CO" sz="10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CO" sz="1050" b="0" i="1">
                              <a:latin typeface="Cambria Math" panose="02040503050406030204" pitchFamily="18" charset="0"/>
                            </a:rPr>
                            <m:t>𝑐𝑎𝑟𝑔𝑎𝑑𝑜𝑠</m:t>
                          </m:r>
                          <m:r>
                            <a:rPr lang="es-CO" sz="10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CO" sz="1050" b="0" i="1">
                              <a:latin typeface="Cambria Math" panose="02040503050406030204" pitchFamily="18" charset="0"/>
                            </a:rPr>
                            <m:t>𝑚𝑒𝑠</m:t>
                          </m:r>
                        </m:e>
                        <m:e/>
                      </m:eqArr>
                    </m:num>
                    <m:den>
                      <m:r>
                        <a:rPr lang="es-CO" sz="105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CO" sz="1050" i="0">
                          <a:latin typeface="Cambria Math" panose="02040503050406030204" pitchFamily="18" charset="0"/>
                        </a:rPr>
                        <m:t>No</m:t>
                      </m:r>
                      <m:r>
                        <a:rPr lang="es-CO" sz="105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CO" sz="1050" b="0" i="0">
                          <a:latin typeface="Cambria Math" panose="02040503050406030204" pitchFamily="18" charset="0"/>
                        </a:rPr>
                        <m:t>Trabajadores</m:t>
                      </m:r>
                      <m:r>
                        <a:rPr lang="es-CO" sz="105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050" b="0" i="1">
                          <a:latin typeface="Cambria Math" panose="02040503050406030204" pitchFamily="18" charset="0"/>
                        </a:rPr>
                        <m:t>𝑚𝑒𝑠</m:t>
                      </m:r>
                    </m:den>
                  </m:f>
                  <m:r>
                    <a:rPr lang="es-CO" sz="1050" b="0" i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es-CO" sz="1050" b="0" i="0">
                      <a:latin typeface="Cambria Math" panose="02040503050406030204" pitchFamily="18" charset="0"/>
                    </a:rPr>
                    <m:t>x</m:t>
                  </m:r>
                  <m:r>
                    <a:rPr lang="es-CO" sz="1050" b="0" i="0">
                      <a:latin typeface="Cambria Math" panose="02040503050406030204" pitchFamily="18" charset="0"/>
                    </a:rPr>
                    <m:t>  </m:t>
                  </m:r>
                </m:oMath>
              </a14:m>
              <a:r>
                <a:rPr lang="es-CO" sz="1050" i="0"/>
                <a:t>100</a:t>
              </a:r>
            </a:p>
          </xdr:txBody>
        </xdr:sp>
      </mc:Choice>
      <mc:Fallback xmlns="">
        <xdr:sp macro="" textlink="">
          <xdr:nvSpPr>
            <xdr:cNvPr id="26" name="CuadroTexto 25">
              <a:extLst>
                <a:ext uri="{FF2B5EF4-FFF2-40B4-BE49-F238E27FC236}">
                  <a16:creationId xmlns:a16="http://schemas.microsoft.com/office/drawing/2014/main" id="{4FB32F51-F036-B7F8-BA83-BB2653A9A50B}"/>
                </a:ext>
              </a:extLst>
            </xdr:cNvPr>
            <xdr:cNvSpPr txBox="1"/>
          </xdr:nvSpPr>
          <xdr:spPr>
            <a:xfrm>
              <a:off x="550333" y="5799667"/>
              <a:ext cx="4038600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050" i="0">
                  <a:latin typeface="Cambria Math" panose="02040503050406030204" pitchFamily="18" charset="0"/>
                </a:rPr>
                <a:t>█(No de dias </a:t>
              </a:r>
              <a:r>
                <a:rPr lang="es-CO" sz="1050" b="0" i="0">
                  <a:latin typeface="Cambria Math" panose="02040503050406030204" pitchFamily="18" charset="0"/>
                </a:rPr>
                <a:t>incapacidad</a:t>
              </a:r>
              <a:r>
                <a:rPr lang="es-CO" sz="1050" i="0">
                  <a:latin typeface="Cambria Math" panose="02040503050406030204" pitchFamily="18" charset="0"/>
                </a:rPr>
                <a:t> por Accidente de Trabajo </a:t>
              </a:r>
              <a:r>
                <a:rPr lang="es-CO" sz="1050" b="0" i="0">
                  <a:latin typeface="Cambria Math" panose="02040503050406030204" pitchFamily="18" charset="0"/>
                </a:rPr>
                <a:t>en el 𝑚𝑒𝑠+𝑁𝑜. 𝑑𝑖𝑎𝑠 𝑐𝑎𝑟𝑔𝑎𝑑𝑜𝑠 𝑚𝑒𝑠@)/(</a:t>
              </a:r>
              <a:r>
                <a:rPr lang="es-CO" sz="1050" i="0">
                  <a:latin typeface="Cambria Math" panose="02040503050406030204" pitchFamily="18" charset="0"/>
                </a:rPr>
                <a:t> No </a:t>
              </a:r>
              <a:r>
                <a:rPr lang="es-CO" sz="1050" b="0" i="0">
                  <a:latin typeface="Cambria Math" panose="02040503050406030204" pitchFamily="18" charset="0"/>
                </a:rPr>
                <a:t>Trabajadores 𝑚𝑒𝑠)  x  </a:t>
              </a:r>
              <a:r>
                <a:rPr lang="es-CO" sz="1050" i="0"/>
                <a:t>100</a:t>
              </a:r>
            </a:p>
          </xdr:txBody>
        </xdr:sp>
      </mc:Fallback>
    </mc:AlternateContent>
    <xdr:clientData/>
  </xdr:oneCellAnchor>
  <xdr:oneCellAnchor>
    <xdr:from>
      <xdr:col>1</xdr:col>
      <xdr:colOff>137583</xdr:colOff>
      <xdr:row>24</xdr:row>
      <xdr:rowOff>179917</xdr:rowOff>
    </xdr:from>
    <xdr:ext cx="3933824" cy="28514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CuadroTexto 26">
              <a:extLst>
                <a:ext uri="{FF2B5EF4-FFF2-40B4-BE49-F238E27FC236}">
                  <a16:creationId xmlns:a16="http://schemas.microsoft.com/office/drawing/2014/main" id="{0C45D5DE-36F1-326F-1B8B-A96B82A65127}"/>
                </a:ext>
              </a:extLst>
            </xdr:cNvPr>
            <xdr:cNvSpPr txBox="1"/>
          </xdr:nvSpPr>
          <xdr:spPr>
            <a:xfrm>
              <a:off x="529166" y="8297334"/>
              <a:ext cx="3933824" cy="2851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Numero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de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accidentes</m:t>
                        </m:r>
                        <m:r>
                          <m:rPr>
                            <m:nor/>
                          </m:rPr>
                          <a:rPr lang="es-CO" sz="900" b="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b="0" i="0">
                            <a:latin typeface="+mn-lt"/>
                          </a:rPr>
                          <m:t>mortales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de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trabajo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que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se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presentaron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en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el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ñ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𝑜</m:t>
                        </m:r>
                      </m:num>
                      <m:den>
                        <m:r>
                          <m:rPr>
                            <m:nor/>
                          </m:rPr>
                          <a:rPr lang="es-CO" sz="900" b="0" i="0">
                            <a:latin typeface="+mn-lt"/>
                          </a:rPr>
                          <m:t>Total</m:t>
                        </m:r>
                        <m:r>
                          <m:rPr>
                            <m:nor/>
                          </m:rPr>
                          <a:rPr lang="es-CO" sz="900" b="0" i="0">
                            <a:latin typeface="+mn-lt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𝐴𝑐𝑐𝑖𝑑𝑒𝑛𝑡𝑒𝑠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𝑇𝑟𝑎𝑏𝑎𝑗𝑜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𝑒𝑛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𝑒𝑙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ñ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𝑜</m:t>
                        </m:r>
                      </m:den>
                    </m:f>
                    <m:r>
                      <a:rPr lang="es-CO" sz="9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s-CO" sz="900" b="0" i="0">
                        <a:latin typeface="Cambria Math" panose="02040503050406030204" pitchFamily="18" charset="0"/>
                      </a:rPr>
                      <m:t>x</m:t>
                    </m:r>
                    <m:r>
                      <m:rPr>
                        <m:nor/>
                      </m:rPr>
                      <a:rPr lang="es-CO" sz="900" b="0" i="0">
                        <a:latin typeface="Cambria Math" panose="02040503050406030204" pitchFamily="18" charset="0"/>
                      </a:rPr>
                      <m:t>  100</m:t>
                    </m:r>
                  </m:oMath>
                </m:oMathPara>
              </a14:m>
              <a:endParaRPr lang="es-CO" sz="900"/>
            </a:p>
          </xdr:txBody>
        </xdr:sp>
      </mc:Choice>
      <mc:Fallback xmlns="">
        <xdr:sp macro="" textlink="">
          <xdr:nvSpPr>
            <xdr:cNvPr id="27" name="CuadroTexto 26">
              <a:extLst>
                <a:ext uri="{FF2B5EF4-FFF2-40B4-BE49-F238E27FC236}">
                  <a16:creationId xmlns:a16="http://schemas.microsoft.com/office/drawing/2014/main" id="{0C45D5DE-36F1-326F-1B8B-A96B82A65127}"/>
                </a:ext>
              </a:extLst>
            </xdr:cNvPr>
            <xdr:cNvSpPr txBox="1"/>
          </xdr:nvSpPr>
          <xdr:spPr>
            <a:xfrm>
              <a:off x="529166" y="8297334"/>
              <a:ext cx="3933824" cy="2851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CO" sz="900" i="0">
                  <a:latin typeface="Cambria Math" panose="02040503050406030204" pitchFamily="18" charset="0"/>
                </a:rPr>
                <a:t>(</a:t>
              </a:r>
              <a:r>
                <a:rPr lang="es-CO" sz="900" i="0">
                  <a:latin typeface="+mn-lt"/>
                </a:rPr>
                <a:t>"Numero de accidentes</a:t>
              </a:r>
              <a:r>
                <a:rPr lang="es-CO" sz="900" b="0" i="0">
                  <a:latin typeface="+mn-lt"/>
                </a:rPr>
                <a:t> mortales</a:t>
              </a:r>
              <a:r>
                <a:rPr lang="es-CO" sz="900" i="0">
                  <a:latin typeface="+mn-lt"/>
                </a:rPr>
                <a:t> de trabajo que se presentaron en el </a:t>
              </a:r>
              <a:r>
                <a:rPr lang="es-CO" sz="900" b="0" i="0">
                  <a:latin typeface="Cambria Math" panose="02040503050406030204" pitchFamily="18" charset="0"/>
                </a:rPr>
                <a:t>" 𝑎ñ𝑜)/(</a:t>
              </a:r>
              <a:r>
                <a:rPr lang="es-CO" sz="900" b="0" i="0">
                  <a:latin typeface="+mn-lt"/>
                </a:rPr>
                <a:t>"Total </a:t>
              </a:r>
              <a:r>
                <a:rPr lang="es-CO" sz="900" b="0" i="0">
                  <a:latin typeface="Cambria Math" panose="02040503050406030204" pitchFamily="18" charset="0"/>
                </a:rPr>
                <a:t>" 𝐴𝑐𝑐𝑖𝑑𝑒𝑛𝑡𝑒𝑠 𝑑𝑒 𝑇𝑟𝑎𝑏𝑎𝑗𝑜 𝑒𝑛 𝑒𝑙 𝑎ñ𝑜)  "x  100</a:t>
              </a:r>
              <a:r>
                <a:rPr lang="en-US" sz="900" b="0" i="0">
                  <a:latin typeface="Cambria Math" panose="02040503050406030204" pitchFamily="18" charset="0"/>
                </a:rPr>
                <a:t>"</a:t>
              </a:r>
              <a:endParaRPr lang="es-CO" sz="900"/>
            </a:p>
          </xdr:txBody>
        </xdr:sp>
      </mc:Fallback>
    </mc:AlternateContent>
    <xdr:clientData/>
  </xdr:oneCellAnchor>
  <xdr:oneCellAnchor>
    <xdr:from>
      <xdr:col>1</xdr:col>
      <xdr:colOff>264583</xdr:colOff>
      <xdr:row>28</xdr:row>
      <xdr:rowOff>42333</xdr:rowOff>
    </xdr:from>
    <xdr:ext cx="3429000" cy="4286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CuadroTexto 27">
              <a:extLst>
                <a:ext uri="{FF2B5EF4-FFF2-40B4-BE49-F238E27FC236}">
                  <a16:creationId xmlns:a16="http://schemas.microsoft.com/office/drawing/2014/main" id="{4C591482-C510-11CD-0D83-70B71EE6F05E}"/>
                </a:ext>
              </a:extLst>
            </xdr:cNvPr>
            <xdr:cNvSpPr txBox="1"/>
          </xdr:nvSpPr>
          <xdr:spPr>
            <a:xfrm>
              <a:off x="656166" y="9207500"/>
              <a:ext cx="3429000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No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capacitaciones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SG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SST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ejecutadas</m:t>
                        </m:r>
                      </m:num>
                      <m:den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No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capacitaciones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SG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SST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Programadas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  <m:r>
                      <a:rPr lang="es-CO" sz="9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es-CO" sz="900" b="0" i="0">
                        <a:latin typeface="Cambria Math" panose="02040503050406030204" pitchFamily="18" charset="0"/>
                      </a:rPr>
                      <m:t>x</m:t>
                    </m:r>
                    <m:r>
                      <a:rPr lang="es-CO" sz="900" b="0" i="0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CO" sz="900" i="0"/>
            </a:p>
          </xdr:txBody>
        </xdr:sp>
      </mc:Choice>
      <mc:Fallback xmlns="">
        <xdr:sp macro="" textlink="">
          <xdr:nvSpPr>
            <xdr:cNvPr id="28" name="CuadroTexto 27">
              <a:extLst>
                <a:ext uri="{FF2B5EF4-FFF2-40B4-BE49-F238E27FC236}">
                  <a16:creationId xmlns:a16="http://schemas.microsoft.com/office/drawing/2014/main" id="{4C591482-C510-11CD-0D83-70B71EE6F05E}"/>
                </a:ext>
              </a:extLst>
            </xdr:cNvPr>
            <xdr:cNvSpPr txBox="1"/>
          </xdr:nvSpPr>
          <xdr:spPr>
            <a:xfrm>
              <a:off x="656166" y="9207500"/>
              <a:ext cx="3429000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CO" sz="900" i="0">
                  <a:latin typeface="Cambria Math" panose="02040503050406030204" pitchFamily="18" charset="0"/>
                </a:rPr>
                <a:t>( No de</a:t>
              </a:r>
              <a:r>
                <a:rPr lang="es-CO" sz="900" b="0" i="0">
                  <a:latin typeface="Cambria Math" panose="02040503050406030204" pitchFamily="18" charset="0"/>
                </a:rPr>
                <a:t> capacitaciones SG SST </a:t>
              </a:r>
              <a:r>
                <a:rPr lang="es-CO" sz="900" i="0">
                  <a:latin typeface="Cambria Math" panose="02040503050406030204" pitchFamily="18" charset="0"/>
                </a:rPr>
                <a:t>ejecutadas)/(  No de </a:t>
              </a:r>
              <a:r>
                <a:rPr lang="es-CO" sz="900" b="0" i="0">
                  <a:latin typeface="Cambria Math" panose="02040503050406030204" pitchFamily="18" charset="0"/>
                </a:rPr>
                <a:t>capacitaciones SG SST </a:t>
              </a:r>
              <a:r>
                <a:rPr lang="es-CO" sz="900" i="0">
                  <a:latin typeface="Cambria Math" panose="02040503050406030204" pitchFamily="18" charset="0"/>
                </a:rPr>
                <a:t>Programadas )</a:t>
              </a:r>
              <a:r>
                <a:rPr lang="es-CO" sz="900" b="0" i="0">
                  <a:latin typeface="Cambria Math" panose="02040503050406030204" pitchFamily="18" charset="0"/>
                </a:rPr>
                <a:t>  x 100</a:t>
              </a:r>
              <a:endParaRPr lang="es-CO" sz="900" i="0"/>
            </a:p>
          </xdr:txBody>
        </xdr:sp>
      </mc:Fallback>
    </mc:AlternateContent>
    <xdr:clientData/>
  </xdr:oneCellAnchor>
  <xdr:twoCellAnchor editAs="oneCell">
    <xdr:from>
      <xdr:col>1</xdr:col>
      <xdr:colOff>76200</xdr:colOff>
      <xdr:row>0</xdr:row>
      <xdr:rowOff>38100</xdr:rowOff>
    </xdr:from>
    <xdr:to>
      <xdr:col>1</xdr:col>
      <xdr:colOff>2276475</xdr:colOff>
      <xdr:row>3</xdr:row>
      <xdr:rowOff>104775</xdr:rowOff>
    </xdr:to>
    <xdr:pic>
      <xdr:nvPicPr>
        <xdr:cNvPr id="27345861" name="2 Imagen" descr="E:\TNE\WhatsApp Image 2018-01-23 at 20.27.29.jpeg">
          <a:extLst>
            <a:ext uri="{FF2B5EF4-FFF2-40B4-BE49-F238E27FC236}">
              <a16:creationId xmlns:a16="http://schemas.microsoft.com/office/drawing/2014/main" id="{76C8DF98-5202-A5BB-8665-4025DC794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8100"/>
          <a:ext cx="22002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10583</xdr:colOff>
      <xdr:row>30</xdr:row>
      <xdr:rowOff>31750</xdr:rowOff>
    </xdr:from>
    <xdr:ext cx="3943350" cy="3479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CuadroTexto 16">
              <a:extLst>
                <a:ext uri="{FF2B5EF4-FFF2-40B4-BE49-F238E27FC236}">
                  <a16:creationId xmlns:a16="http://schemas.microsoft.com/office/drawing/2014/main" id="{E02842B6-82E4-106D-0493-B10BA4702005}"/>
                </a:ext>
              </a:extLst>
            </xdr:cNvPr>
            <xdr:cNvSpPr txBox="1"/>
          </xdr:nvSpPr>
          <xdr:spPr>
            <a:xfrm>
              <a:off x="402166" y="7630583"/>
              <a:ext cx="3943350" cy="3479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𝑃𝑟𝑒𝑠𝑢𝑝𝑢𝑒𝑠𝑡𝑜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𝑒𝑗𝑒𝑐𝑢𝑡𝑎𝑑𝑜</m:t>
                        </m:r>
                      </m:num>
                      <m:den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𝑃𝑟𝑒𝑠𝑢𝑝𝑢𝑒𝑠𝑡𝑜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𝑝𝑙𝑎𝑛𝑒𝑎𝑑𝑜</m:t>
                        </m:r>
                      </m:den>
                    </m:f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𝑥</m:t>
                    </m:r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100</m:t>
                    </m:r>
                  </m:oMath>
                </m:oMathPara>
              </a14:m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7" name="CuadroTexto 16"/>
            <xdr:cNvSpPr txBox="1"/>
          </xdr:nvSpPr>
          <xdr:spPr>
            <a:xfrm xmlns:a="http://schemas.openxmlformats.org/drawingml/2006/main">
              <a:off x="402166" y="7630583"/>
              <a:ext cx="3943350" cy="347980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𝑃𝑟𝑒𝑠𝑢𝑝𝑢𝑒𝑠𝑡𝑜 𝑒𝑗𝑒𝑐𝑢𝑡𝑎𝑑𝑜)/(𝑃𝑟𝑒𝑠𝑢𝑝𝑢𝑒𝑠𝑡𝑜 𝑝𝑙𝑎𝑛𝑒𝑎𝑑𝑜) </a:t>
              </a:r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𝑥 100</a:t>
              </a:r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95250</xdr:colOff>
      <xdr:row>8</xdr:row>
      <xdr:rowOff>137583</xdr:rowOff>
    </xdr:from>
    <xdr:ext cx="3943350" cy="2345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0E6EE9F4-B222-BB65-2C39-AA5B53553ADB}"/>
                </a:ext>
              </a:extLst>
            </xdr:cNvPr>
            <xdr:cNvSpPr txBox="1"/>
          </xdr:nvSpPr>
          <xdr:spPr>
            <a:xfrm>
              <a:off x="486833" y="2370666"/>
              <a:ext cx="3943350" cy="2345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No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Proveedores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que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cumplen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con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(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Nivel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Bueno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Satisfactorio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Excelent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𝑂𝑝𝑡𝑖𝑚𝑜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𝑁𝑜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𝑇𝑜𝑡𝑎𝑙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𝑃𝑟𝑜𝑣𝑒𝑒𝑑𝑜𝑟𝑒𝑠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𝐸𝑣𝑎𝑙𝑢𝑎𝑑𝑜𝑠</m:t>
                        </m:r>
                      </m:den>
                    </m:f>
                    <m:r>
                      <a:rPr lang="es-CO" sz="8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CO" sz="8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𝑥</m:t>
                    </m:r>
                    <m:r>
                      <a:rPr lang="es-CO" sz="8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100</m:t>
                    </m:r>
                  </m:oMath>
                </m:oMathPara>
              </a14:m>
              <a:endParaRPr lang="es-CO" sz="8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8" name="CuadroTexto 17"/>
            <xdr:cNvSpPr txBox="1"/>
          </xdr:nvSpPr>
          <xdr:spPr>
            <a:xfrm xmlns:a="http://schemas.openxmlformats.org/drawingml/2006/main">
              <a:off x="486833" y="2370666"/>
              <a:ext cx="3943350" cy="234551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es-CO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s-CO" sz="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"No. Proveedores que cumplen con (Nivel Bueno−Satisfactorio+Excelent" 𝑒−𝑂𝑝𝑡𝑖𝑚𝑜))/(𝑁𝑜. 𝑇𝑜𝑡𝑎𝑙 𝑃𝑟𝑜𝑣𝑒𝑒𝑑𝑜𝑟𝑒𝑠 𝐸𝑣𝑎𝑙𝑢𝑎𝑑𝑜𝑠) </a:t>
              </a:r>
              <a:r>
                <a:rPr lang="es-CO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𝑥 100</a:t>
              </a:r>
              <a:endParaRPr lang="es-CO" sz="8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105833</xdr:colOff>
      <xdr:row>32</xdr:row>
      <xdr:rowOff>21167</xdr:rowOff>
    </xdr:from>
    <xdr:ext cx="3943350" cy="3214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CuadroTexto 20">
              <a:extLst>
                <a:ext uri="{FF2B5EF4-FFF2-40B4-BE49-F238E27FC236}">
                  <a16:creationId xmlns:a16="http://schemas.microsoft.com/office/drawing/2014/main" id="{E785E549-BC5B-0E5C-8B94-C4C73F970ECA}"/>
                </a:ext>
              </a:extLst>
            </xdr:cNvPr>
            <xdr:cNvSpPr txBox="1"/>
          </xdr:nvSpPr>
          <xdr:spPr>
            <a:xfrm>
              <a:off x="497416" y="8043334"/>
              <a:ext cx="3943350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𝐾𝑊h</m:t>
                        </m:r>
                      </m:num>
                      <m:den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𝑃𝑒𝑟𝑠𝑜𝑛𝑎</m:t>
                        </m:r>
                      </m:den>
                    </m:f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</m:oMath>
                </m:oMathPara>
              </a14:m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1" name="CuadroTexto 20"/>
            <xdr:cNvSpPr txBox="1"/>
          </xdr:nvSpPr>
          <xdr:spPr>
            <a:xfrm xmlns:a="http://schemas.openxmlformats.org/drawingml/2006/main">
              <a:off x="497416" y="8043334"/>
              <a:ext cx="3943350" cy="321435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𝐾𝑊ℎ/𝑃𝑒𝑟𝑠𝑜𝑛𝑎 </a:t>
              </a:r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0</xdr:colOff>
      <xdr:row>34</xdr:row>
      <xdr:rowOff>0</xdr:rowOff>
    </xdr:from>
    <xdr:ext cx="3943350" cy="3214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D763BEB5-498F-4B21-22CB-7A592D891204}"/>
                </a:ext>
              </a:extLst>
            </xdr:cNvPr>
            <xdr:cNvSpPr txBox="1"/>
          </xdr:nvSpPr>
          <xdr:spPr>
            <a:xfrm>
              <a:off x="391583" y="8403167"/>
              <a:ext cx="3943350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3 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𝑑𝑒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𝑎𝑔𝑢𝑎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𝑐𝑜𝑛𝑠𝑢𝑚𝑖𝑑𝑜</m:t>
                        </m:r>
                      </m:num>
                      <m:den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𝑁𝑜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𝑃𝑟𝑠𝑜𝑛𝑎𝑠</m:t>
                        </m:r>
                      </m:den>
                    </m:f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𝑥</m:t>
                    </m:r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100</m:t>
                    </m:r>
                  </m:oMath>
                </m:oMathPara>
              </a14:m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0" name="CuadroTexto 19"/>
            <xdr:cNvSpPr txBox="1"/>
          </xdr:nvSpPr>
          <xdr:spPr>
            <a:xfrm xmlns:a="http://schemas.openxmlformats.org/drawingml/2006/main">
              <a:off x="391583" y="8403167"/>
              <a:ext cx="3943350" cy="321435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𝑚3 𝑑𝑒 𝑎𝑔𝑢𝑎 𝑐𝑜𝑛𝑠𝑢𝑚𝑖𝑑𝑜)/(𝑁𝑜. 𝑃𝑟𝑠𝑜𝑛𝑎𝑠) </a:t>
              </a:r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𝑥 100</a:t>
              </a:r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63500</xdr:colOff>
      <xdr:row>36</xdr:row>
      <xdr:rowOff>42333</xdr:rowOff>
    </xdr:from>
    <xdr:ext cx="3943350" cy="3214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F0C6FE9A-6E4F-A389-2348-3237AA24682C}"/>
                </a:ext>
              </a:extLst>
            </xdr:cNvPr>
            <xdr:cNvSpPr txBox="1"/>
          </xdr:nvSpPr>
          <xdr:spPr>
            <a:xfrm>
              <a:off x="455083" y="8826500"/>
              <a:ext cx="3943350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𝑁𝑜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𝑉𝑒h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í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𝑐𝑢𝑙𝑜𝑠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𝑠𝑒𝑟𝑣𝑖𝑐𝑖𝑜𝑠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𝑐𝑜𝑛𝑓𝑜𝑟𝑚𝑒𝑠</m:t>
                        </m:r>
                      </m:num>
                      <m:den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𝑁𝑜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𝑇𝑜𝑡𝑎𝑙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𝑑𝑒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𝑆𝑒𝑟𝑣𝑖𝑐𝑖𝑜𝑠</m:t>
                        </m:r>
                      </m:den>
                    </m:f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𝑥</m:t>
                    </m:r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100</m:t>
                    </m:r>
                  </m:oMath>
                </m:oMathPara>
              </a14:m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F0C6FE9A-6E4F-A389-2348-3237AA24682C}"/>
                </a:ext>
              </a:extLst>
            </xdr:cNvPr>
            <xdr:cNvSpPr txBox="1"/>
          </xdr:nvSpPr>
          <xdr:spPr>
            <a:xfrm>
              <a:off x="455083" y="8826500"/>
              <a:ext cx="3943350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𝑁𝑜. 𝑉𝑒ℎí𝑐𝑢𝑙𝑜𝑠 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𝑠𝑒𝑟𝑣𝑖𝑐𝑖𝑜𝑠 𝑐𝑜𝑛𝑓𝑜𝑟𝑚𝑒𝑠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)/(𝑁𝑜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𝑇𝑜𝑡𝑎𝑙 𝑑𝑒 𝑆𝑒𝑟𝑣𝑖𝑐𝑖𝑜𝑠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 </a:t>
              </a:r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𝑥 100</a:t>
              </a:r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116417</xdr:colOff>
      <xdr:row>38</xdr:row>
      <xdr:rowOff>10583</xdr:rowOff>
    </xdr:from>
    <xdr:ext cx="3943350" cy="35189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EBEDA962-2156-8310-DA50-81EF7824C9A2}"/>
                </a:ext>
              </a:extLst>
            </xdr:cNvPr>
            <xdr:cNvSpPr txBox="1"/>
          </xdr:nvSpPr>
          <xdr:spPr>
            <a:xfrm>
              <a:off x="508000" y="9175750"/>
              <a:ext cx="3943350" cy="3518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𝑇𝑜𝑡𝑎𝑙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𝑟𝑒𝑠𝑖𝑑𝑢𝑜𝑠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𝑎𝑝𝑟𝑜𝑣𝑒𝑐h𝑎𝑏𝑙𝑒𝑠</m:t>
                        </m:r>
                      </m:num>
                      <m:den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𝑅𝑒𝑠𝑖𝑑𝑢𝑜𝑠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𝑔𝑒𝑛𝑒𝑟𝑎𝑑𝑜𝑠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𝑜𝑓𝑖𝑐𝑖𝑛𝑎</m:t>
                        </m:r>
                      </m:den>
                    </m:f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𝑥</m:t>
                    </m:r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100</m:t>
                    </m:r>
                  </m:oMath>
                </m:oMathPara>
              </a14:m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 xmlns:a="http://schemas.openxmlformats.org/drawingml/2006/main">
              <a:off x="508000" y="9175750"/>
              <a:ext cx="3943350" cy="351891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𝑇𝑜𝑡𝑎𝑙 𝑟𝑒𝑠𝑖𝑑𝑢𝑜𝑠 𝑎𝑝𝑟𝑜𝑣𝑒𝑐ℎ𝑎𝑏𝑙𝑒𝑠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𝑅𝑒𝑠𝑖𝑑𝑢𝑜𝑠 𝑔𝑒𝑛𝑒𝑟𝑎𝑑𝑜𝑠 𝑜𝑓𝑖𝑐𝑖𝑛𝑎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 </a:t>
              </a:r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𝑥 100</a:t>
              </a:r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19</xdr:row>
      <xdr:rowOff>0</xdr:rowOff>
    </xdr:from>
    <xdr:to>
      <xdr:col>14</xdr:col>
      <xdr:colOff>685800</xdr:colOff>
      <xdr:row>31</xdr:row>
      <xdr:rowOff>0</xdr:rowOff>
    </xdr:to>
    <xdr:graphicFrame macro="">
      <xdr:nvGraphicFramePr>
        <xdr:cNvPr id="27104461" name="Gráfico 3">
          <a:extLst>
            <a:ext uri="{FF2B5EF4-FFF2-40B4-BE49-F238E27FC236}">
              <a16:creationId xmlns:a16="http://schemas.microsoft.com/office/drawing/2014/main" id="{C6DE7205-80F9-DF59-3074-087C2802D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1962150</xdr:colOff>
      <xdr:row>1</xdr:row>
      <xdr:rowOff>238125</xdr:rowOff>
    </xdr:to>
    <xdr:pic>
      <xdr:nvPicPr>
        <xdr:cNvPr id="27104462" name="2 Imagen" descr="E:\TNE\WhatsApp Image 2018-01-23 at 20.27.29.jpeg">
          <a:extLst>
            <a:ext uri="{FF2B5EF4-FFF2-40B4-BE49-F238E27FC236}">
              <a16:creationId xmlns:a16="http://schemas.microsoft.com/office/drawing/2014/main" id="{B327A639-E81F-E37A-4065-DDD5058FE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62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35719</xdr:colOff>
      <xdr:row>7</xdr:row>
      <xdr:rowOff>119063</xdr:rowOff>
    </xdr:from>
    <xdr:ext cx="3943350" cy="3214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E2A5782C-D9B7-AE08-1CEB-1492F953C427}"/>
                </a:ext>
              </a:extLst>
            </xdr:cNvPr>
            <xdr:cNvSpPr txBox="1"/>
          </xdr:nvSpPr>
          <xdr:spPr>
            <a:xfrm>
              <a:off x="4488657" y="1583532"/>
              <a:ext cx="3943350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𝑁𝑜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𝑉𝑒h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í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𝑐𝑢𝑙𝑜𝑠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𝑠𝑒𝑟𝑣𝑖𝑐𝑖𝑜𝑠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𝑐𝑜𝑛𝑓𝑜𝑟𝑚𝑒𝑠</m:t>
                        </m:r>
                      </m:num>
                      <m:den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𝑁𝑜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𝑇𝑜𝑡𝑎𝑙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𝑑𝑒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𝑆𝑒𝑟𝑣𝑖𝑐𝑖𝑜𝑠</m:t>
                        </m:r>
                      </m:den>
                    </m:f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𝑥</m:t>
                    </m:r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100</m:t>
                    </m:r>
                  </m:oMath>
                </m:oMathPara>
              </a14:m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E2A5782C-D9B7-AE08-1CEB-1492F953C427}"/>
                </a:ext>
              </a:extLst>
            </xdr:cNvPr>
            <xdr:cNvSpPr txBox="1"/>
          </xdr:nvSpPr>
          <xdr:spPr>
            <a:xfrm>
              <a:off x="4488657" y="1583532"/>
              <a:ext cx="3943350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𝑁𝑜. 𝑉𝑒ℎí𝑐𝑢𝑙𝑜𝑠 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𝑠𝑒𝑟𝑣𝑖𝑐𝑖𝑜𝑠 𝑐𝑜𝑛𝑓𝑜𝑟𝑚𝑒𝑠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)/(𝑁𝑜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𝑇𝑜𝑡𝑎𝑙 𝑑𝑒 𝑆𝑒𝑟𝑣𝑖𝑐𝑖𝑜𝑠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 </a:t>
              </a:r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𝑥 100</a:t>
              </a:r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19</xdr:row>
      <xdr:rowOff>0</xdr:rowOff>
    </xdr:from>
    <xdr:to>
      <xdr:col>14</xdr:col>
      <xdr:colOff>685800</xdr:colOff>
      <xdr:row>31</xdr:row>
      <xdr:rowOff>0</xdr:rowOff>
    </xdr:to>
    <xdr:graphicFrame macro="">
      <xdr:nvGraphicFramePr>
        <xdr:cNvPr id="27973675" name="Gráfico 3">
          <a:extLst>
            <a:ext uri="{FF2B5EF4-FFF2-40B4-BE49-F238E27FC236}">
              <a16:creationId xmlns:a16="http://schemas.microsoft.com/office/drawing/2014/main" id="{CC488A40-61F8-4464-6A5F-81EABD934B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1962150</xdr:colOff>
      <xdr:row>1</xdr:row>
      <xdr:rowOff>238125</xdr:rowOff>
    </xdr:to>
    <xdr:pic>
      <xdr:nvPicPr>
        <xdr:cNvPr id="27973676" name="2 Imagen" descr="E:\TNE\WhatsApp Image 2018-01-23 at 20.27.29.jpeg">
          <a:extLst>
            <a:ext uri="{FF2B5EF4-FFF2-40B4-BE49-F238E27FC236}">
              <a16:creationId xmlns:a16="http://schemas.microsoft.com/office/drawing/2014/main" id="{6A79C404-82A1-0D09-C28C-F0E923620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62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838199</xdr:colOff>
      <xdr:row>13</xdr:row>
      <xdr:rowOff>304801</xdr:rowOff>
    </xdr:from>
    <xdr:ext cx="2609852" cy="5334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1F560B9B-6D38-76DE-7922-468629447A5E}"/>
                </a:ext>
              </a:extLst>
            </xdr:cNvPr>
            <xdr:cNvSpPr txBox="1"/>
          </xdr:nvSpPr>
          <xdr:spPr>
            <a:xfrm>
              <a:off x="4743449" y="10058401"/>
              <a:ext cx="2609852" cy="533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CO" sz="9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eqArr>
                        <m:eqArrPr>
                          <m:ctrlPr>
                            <a:rPr lang="es-CO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eqArrPr>
                        <m:e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Numero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de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casos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nuevos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+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antiguos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de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</m:e>
                        <m:e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enfermedad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laboral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en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un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a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ñ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o</m:t>
                          </m:r>
                          <m:r>
                            <m:rPr>
                              <m:nor/>
                            </m:rPr>
                            <a:rPr lang="es-CO" sz="9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</m:e>
                      </m:eqArr>
                    </m:num>
                    <m:den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Promedio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total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de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trabajadores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en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el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b="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a</m:t>
                      </m:r>
                      <m:r>
                        <m:rPr>
                          <m:nor/>
                        </m:rPr>
                        <a:rPr lang="es-CO" sz="900" b="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ñ</m:t>
                      </m:r>
                      <m:r>
                        <m:rPr>
                          <m:nor/>
                        </m:rPr>
                        <a:rPr lang="es-CO" sz="900" b="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o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</m:den>
                  </m:f>
                </m:oMath>
              </a14:m>
              <a:r>
                <a:rPr lang="es-CO" sz="900"/>
                <a:t> x </a:t>
              </a:r>
              <a14:m>
                <m:oMath xmlns:m="http://schemas.openxmlformats.org/officeDocument/2006/math">
                  <m:r>
                    <a:rPr lang="es-CO" sz="900" i="1">
                      <a:latin typeface="Cambria Math" panose="02040503050406030204" pitchFamily="18" charset="0"/>
                    </a:rPr>
                    <m:t>1</m:t>
                  </m:r>
                  <m:r>
                    <a:rPr lang="es-CO" sz="900" b="0" i="1">
                      <a:latin typeface="Cambria Math" panose="02040503050406030204" pitchFamily="18" charset="0"/>
                    </a:rPr>
                    <m:t>00</m:t>
                  </m:r>
                </m:oMath>
              </a14:m>
              <a:r>
                <a:rPr lang="es-CO" sz="900"/>
                <a:t>.000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1F560B9B-6D38-76DE-7922-468629447A5E}"/>
                </a:ext>
              </a:extLst>
            </xdr:cNvPr>
            <xdr:cNvSpPr txBox="1"/>
          </xdr:nvSpPr>
          <xdr:spPr>
            <a:xfrm>
              <a:off x="4743449" y="10058401"/>
              <a:ext cx="2609852" cy="533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█(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"Numero de casos nuevos + antiguos de 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@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"enfermedad laboral en un año 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)/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"Promedio total de trabajadores en el </a:t>
              </a:r>
              <a:r>
                <a:rPr lang="es-CO" sz="9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año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</a:t>
              </a:r>
              <a:r>
                <a:rPr lang="es-CO" sz="900"/>
                <a:t> x </a:t>
              </a:r>
              <a:r>
                <a:rPr lang="es-CO" sz="900" i="0">
                  <a:latin typeface="Cambria Math" panose="02040503050406030204" pitchFamily="18" charset="0"/>
                </a:rPr>
                <a:t>1</a:t>
              </a:r>
              <a:r>
                <a:rPr lang="es-CO" sz="900" b="0" i="0">
                  <a:latin typeface="Cambria Math" panose="02040503050406030204" pitchFamily="18" charset="0"/>
                </a:rPr>
                <a:t>00</a:t>
              </a:r>
              <a:r>
                <a:rPr lang="es-CO" sz="900"/>
                <a:t>.000</a:t>
              </a:r>
            </a:p>
          </xdr:txBody>
        </xdr:sp>
      </mc:Fallback>
    </mc:AlternateContent>
    <xdr:clientData/>
  </xdr:oneCellAnchor>
  <xdr:oneCellAnchor>
    <xdr:from>
      <xdr:col>5</xdr:col>
      <xdr:colOff>876300</xdr:colOff>
      <xdr:row>14</xdr:row>
      <xdr:rowOff>395287</xdr:rowOff>
    </xdr:from>
    <xdr:ext cx="2867025" cy="3454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B9F0FC20-CFC2-4087-1705-0898C0C1C18C}"/>
                </a:ext>
              </a:extLst>
            </xdr:cNvPr>
            <xdr:cNvSpPr txBox="1"/>
          </xdr:nvSpPr>
          <xdr:spPr>
            <a:xfrm>
              <a:off x="4781550" y="11215687"/>
              <a:ext cx="2867025" cy="3454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CO" sz="9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eqArr>
                        <m:eqArrPr>
                          <m:ctrlPr>
                            <a:rPr lang="es-CO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eqArrPr>
                        <m:e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Numero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de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casos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nuevos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de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enfermedad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</m:e>
                        <m:e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laboral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en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un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periodo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de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un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a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ñ</m:t>
                          </m:r>
                          <m:r>
                            <m:rPr>
                              <m:nor/>
                            </m:rPr>
                            <a:rPr lang="es-CO" sz="900" i="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o</m:t>
                          </m:r>
                        </m:e>
                      </m:eqArr>
                    </m:num>
                    <m:den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Promedio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total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de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trabajadores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en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el</m:t>
                      </m:r>
                      <m:r>
                        <m:rPr>
                          <m:nor/>
                        </m:rPr>
                        <a:rPr lang="es-CO" sz="900" i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a:rPr lang="es-CO" sz="9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𝑎</m:t>
                      </m:r>
                      <m:r>
                        <a:rPr lang="es-CO" sz="9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ñ</m:t>
                      </m:r>
                      <m:r>
                        <a:rPr lang="es-CO" sz="9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𝑜</m:t>
                      </m:r>
                    </m:den>
                  </m:f>
                  <m:r>
                    <a:rPr lang="es-CO" sz="90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m:rPr>
                      <m:sty m:val="p"/>
                    </m:rPr>
                    <a:rPr lang="es-CO" sz="9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x</m:t>
                  </m:r>
                  <m:r>
                    <a:rPr lang="es-CO" sz="9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100</m:t>
                  </m:r>
                </m:oMath>
              </a14:m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.000</a:t>
              </a:r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 xmlns:a="http://schemas.openxmlformats.org/drawingml/2006/main">
              <a:off x="4781550" y="11215687"/>
              <a:ext cx="2867025" cy="345416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█(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"Numero de casos nuevos de enfermedad 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@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"laboral en un periodo de un año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)/(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"Promedio total de trabajadores en el </a:t>
              </a:r>
              <a:r>
                <a:rPr lang="es-CO" sz="9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𝑎ñ𝑜) 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s-CO" sz="9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x 100</a:t>
              </a:r>
              <a:r>
                <a:rPr lang="es-CO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.000</a:t>
              </a:r>
            </a:p>
          </xdr:txBody>
        </xdr:sp>
      </mc:Fallback>
    </mc:AlternateContent>
    <xdr:clientData/>
  </xdr:oneCellAnchor>
  <xdr:oneCellAnchor>
    <xdr:from>
      <xdr:col>5</xdr:col>
      <xdr:colOff>180974</xdr:colOff>
      <xdr:row>6</xdr:row>
      <xdr:rowOff>223837</xdr:rowOff>
    </xdr:from>
    <xdr:ext cx="3286125" cy="28629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C1A749B0-7098-B48D-2E6A-84CAD715392A}"/>
                </a:ext>
              </a:extLst>
            </xdr:cNvPr>
            <xdr:cNvSpPr txBox="1"/>
          </xdr:nvSpPr>
          <xdr:spPr>
            <a:xfrm>
              <a:off x="4086224" y="3214687"/>
              <a:ext cx="3286125" cy="2862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Actividades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ejecutadas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en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el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periodo</m:t>
                        </m:r>
                      </m:num>
                      <m:den>
                        <m:r>
                          <m:rPr>
                            <m:nor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A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ctividades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planeadas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en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el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periodo</m:t>
                        </m:r>
                      </m:den>
                    </m:f>
                    <m:r>
                      <a:rPr lang="es-CO" sz="9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9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s-CO" sz="900" b="0" i="1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CO" sz="9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C1A749B0-7098-B48D-2E6A-84CAD715392A}"/>
                </a:ext>
              </a:extLst>
            </xdr:cNvPr>
            <xdr:cNvSpPr txBox="1"/>
          </xdr:nvSpPr>
          <xdr:spPr>
            <a:xfrm>
              <a:off x="4086224" y="3214687"/>
              <a:ext cx="3286125" cy="2862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CO" sz="900" i="0">
                  <a:latin typeface="Cambria Math" panose="02040503050406030204" pitchFamily="18" charset="0"/>
                </a:rPr>
                <a:t>"Actividades ejecutadas en el periodo" /</a:t>
              </a:r>
              <a:r>
                <a:rPr lang="es-CO" sz="900" b="0" i="0">
                  <a:latin typeface="Cambria Math" panose="02040503050406030204" pitchFamily="18" charset="0"/>
                </a:rPr>
                <a:t>"A</a:t>
              </a:r>
              <a:r>
                <a:rPr lang="es-CO" sz="900" i="0">
                  <a:latin typeface="Cambria Math" panose="02040503050406030204" pitchFamily="18" charset="0"/>
                </a:rPr>
                <a:t>ctividades planeadas en el periodo" </a:t>
              </a:r>
              <a:r>
                <a:rPr lang="es-CO" sz="900" b="0" i="0">
                  <a:latin typeface="Cambria Math" panose="02040503050406030204" pitchFamily="18" charset="0"/>
                </a:rPr>
                <a:t>  𝑥 100</a:t>
              </a:r>
              <a:endParaRPr lang="es-CO" sz="900"/>
            </a:p>
          </xdr:txBody>
        </xdr:sp>
      </mc:Fallback>
    </mc:AlternateContent>
    <xdr:clientData/>
  </xdr:oneCellAnchor>
  <xdr:oneCellAnchor>
    <xdr:from>
      <xdr:col>5</xdr:col>
      <xdr:colOff>57150</xdr:colOff>
      <xdr:row>8</xdr:row>
      <xdr:rowOff>266700</xdr:rowOff>
    </xdr:from>
    <xdr:ext cx="3486150" cy="2875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2D1DBD5A-AD72-B049-C51A-D1D2B7E8BBAB}"/>
                </a:ext>
              </a:extLst>
            </xdr:cNvPr>
            <xdr:cNvSpPr txBox="1"/>
          </xdr:nvSpPr>
          <xdr:spPr>
            <a:xfrm>
              <a:off x="3962400" y="4505325"/>
              <a:ext cx="3486150" cy="2875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No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Casos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Enfermedad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L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aboral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calificados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investigados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o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Total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casos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Enfermedad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laboral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𝑐𝑎𝑙𝑖𝑓𝑖𝑐𝑎𝑑𝑜𝑠</m:t>
                        </m:r>
                      </m:den>
                    </m:f>
                    <m:r>
                      <a:rPr lang="es-CO" sz="9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9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s-CO" sz="900" b="0" i="1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CO" sz="9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2D1DBD5A-AD72-B049-C51A-D1D2B7E8BBAB}"/>
                </a:ext>
              </a:extLst>
            </xdr:cNvPr>
            <xdr:cNvSpPr txBox="1"/>
          </xdr:nvSpPr>
          <xdr:spPr>
            <a:xfrm>
              <a:off x="3962400" y="4505325"/>
              <a:ext cx="3486150" cy="2875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CO" sz="900" i="0">
                  <a:latin typeface="Cambria Math" panose="02040503050406030204" pitchFamily="18" charset="0"/>
                </a:rPr>
                <a:t>(</a:t>
              </a:r>
              <a:r>
                <a:rPr lang="es-CO" sz="900" b="0" i="0">
                  <a:latin typeface="Cambria Math" panose="02040503050406030204" pitchFamily="18" charset="0"/>
                </a:rPr>
                <a:t>No </a:t>
              </a:r>
              <a:r>
                <a:rPr lang="es-CO" sz="900" i="0">
                  <a:latin typeface="Cambria Math" panose="02040503050406030204" pitchFamily="18" charset="0"/>
                </a:rPr>
                <a:t>de</a:t>
              </a:r>
              <a:r>
                <a:rPr lang="es-CO" sz="900" b="0" i="0">
                  <a:latin typeface="Cambria Math" panose="02040503050406030204" pitchFamily="18" charset="0"/>
                </a:rPr>
                <a:t> Casos</a:t>
              </a:r>
              <a:r>
                <a:rPr lang="es-CO" sz="900" i="0">
                  <a:latin typeface="Cambria Math" panose="02040503050406030204" pitchFamily="18" charset="0"/>
                </a:rPr>
                <a:t> Enfermedad</a:t>
              </a:r>
              <a:r>
                <a:rPr lang="es-CO" sz="900" b="0" i="0">
                  <a:latin typeface="Cambria Math" panose="02040503050406030204" pitchFamily="18" charset="0"/>
                </a:rPr>
                <a:t> </a:t>
              </a:r>
              <a:r>
                <a:rPr lang="es-CO" sz="900" i="0">
                  <a:latin typeface="Cambria Math" panose="02040503050406030204" pitchFamily="18" charset="0"/>
                </a:rPr>
                <a:t>L</a:t>
              </a:r>
              <a:r>
                <a:rPr lang="es-CO" sz="900" b="0" i="0">
                  <a:latin typeface="Cambria Math" panose="02040503050406030204" pitchFamily="18" charset="0"/>
                </a:rPr>
                <a:t>aboral calificados</a:t>
              </a:r>
              <a:r>
                <a:rPr lang="es-CO" sz="900" i="0">
                  <a:latin typeface="Cambria Math" panose="02040503050406030204" pitchFamily="18" charset="0"/>
                </a:rPr>
                <a:t> </a:t>
              </a:r>
              <a:r>
                <a:rPr lang="es-CO" sz="900" b="0" i="0">
                  <a:latin typeface="Cambria Math" panose="02040503050406030204" pitchFamily="18" charset="0"/>
                </a:rPr>
                <a:t>investigados)/(</a:t>
              </a:r>
              <a:r>
                <a:rPr lang="es-CO" sz="900" i="0">
                  <a:latin typeface="Cambria Math" panose="02040503050406030204" pitchFamily="18" charset="0"/>
                </a:rPr>
                <a:t>N</a:t>
              </a:r>
              <a:r>
                <a:rPr lang="es-CO" sz="900" b="0" i="0">
                  <a:latin typeface="Cambria Math" panose="02040503050406030204" pitchFamily="18" charset="0"/>
                </a:rPr>
                <a:t>o Total de casos de Enfermedad laboral 𝑐𝑎𝑙𝑖𝑓𝑖𝑐𝑎𝑑𝑜𝑠)  𝑥 100</a:t>
              </a:r>
              <a:endParaRPr lang="es-CO" sz="900"/>
            </a:p>
          </xdr:txBody>
        </xdr:sp>
      </mc:Fallback>
    </mc:AlternateContent>
    <xdr:clientData/>
  </xdr:oneCellAnchor>
  <xdr:oneCellAnchor>
    <xdr:from>
      <xdr:col>5</xdr:col>
      <xdr:colOff>19050</xdr:colOff>
      <xdr:row>10</xdr:row>
      <xdr:rowOff>371475</xdr:rowOff>
    </xdr:from>
    <xdr:ext cx="3352800" cy="4286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38E60702-7621-BD50-E5CF-41EA6ABB7686}"/>
                </a:ext>
              </a:extLst>
            </xdr:cNvPr>
            <xdr:cNvSpPr txBox="1"/>
          </xdr:nvSpPr>
          <xdr:spPr>
            <a:xfrm>
              <a:off x="5953125" y="9744075"/>
              <a:ext cx="3352800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Cantidad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requisitos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normativos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cumplidos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Cantidad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total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requisitos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normativos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identificados</m:t>
                        </m:r>
                      </m:den>
                    </m:f>
                    <m:r>
                      <a:rPr lang="es-CO" sz="9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es-CO" sz="900" b="0" i="0">
                        <a:latin typeface="Cambria Math" panose="02040503050406030204" pitchFamily="18" charset="0"/>
                      </a:rPr>
                      <m:t>x</m:t>
                    </m:r>
                    <m:r>
                      <a:rPr lang="es-CO" sz="900" b="0" i="0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CO" sz="900" i="0"/>
            </a:p>
          </xdr:txBody>
        </xdr:sp>
      </mc:Choice>
      <mc:Fallback xmlns="">
        <xdr:sp macro="" textlink="">
          <xdr:nvSpPr>
            <xdr:cNvPr id="13" name="CuadroTexto 12"/>
            <xdr:cNvSpPr txBox="1"/>
          </xdr:nvSpPr>
          <xdr:spPr>
            <a:xfrm xmlns:a="http://schemas.openxmlformats.org/drawingml/2006/main">
              <a:off x="5953125" y="9744075"/>
              <a:ext cx="3352800" cy="428625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es-CO" sz="900" i="0">
                  <a:latin typeface="Cambria Math" panose="02040503050406030204" pitchFamily="18" charset="0"/>
                </a:rPr>
                <a:t>(Cantidad de requisitos normativos cumplidos)/(Cantidad total requisitos normativos </a:t>
              </a:r>
              <a:r>
                <a:rPr lang="es-CO" sz="900" b="0" i="0">
                  <a:latin typeface="Cambria Math" panose="02040503050406030204" pitchFamily="18" charset="0"/>
                </a:rPr>
                <a:t>identificados)  x 100</a:t>
              </a:r>
              <a:endParaRPr lang="es-CO" sz="900" i="0"/>
            </a:p>
          </xdr:txBody>
        </xdr:sp>
      </mc:Fallback>
    </mc:AlternateContent>
    <xdr:clientData/>
  </xdr:oneCellAnchor>
  <xdr:oneCellAnchor>
    <xdr:from>
      <xdr:col>5</xdr:col>
      <xdr:colOff>342900</xdr:colOff>
      <xdr:row>11</xdr:row>
      <xdr:rowOff>304800</xdr:rowOff>
    </xdr:from>
    <xdr:ext cx="3352800" cy="4286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F3E57422-F0F5-B7E5-4467-663D4B8F045E}"/>
                </a:ext>
              </a:extLst>
            </xdr:cNvPr>
            <xdr:cNvSpPr txBox="1"/>
          </xdr:nvSpPr>
          <xdr:spPr>
            <a:xfrm>
              <a:off x="4248150" y="7924800"/>
              <a:ext cx="3352800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eqArr>
                          <m:eqArrPr>
                            <m:ctrlPr>
                              <a:rPr lang="es-CO" sz="90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CO" sz="900" i="0">
                                <a:latin typeface="Cambria Math" panose="02040503050406030204" pitchFamily="18" charset="0"/>
                              </a:rPr>
                              <m:t>No</m:t>
                            </m:r>
                            <m:r>
                              <a:rPr lang="es-CO" sz="900" i="0">
                                <a:latin typeface="Cambria Math" panose="02040503050406030204" pitchFamily="18" charset="0"/>
                              </a:rPr>
                              <m:t>  </m:t>
                            </m:r>
                            <m:r>
                              <m:rPr>
                                <m:sty m:val="p"/>
                              </m:rPr>
                              <a:rPr lang="es-CO" sz="900" i="0">
                                <a:latin typeface="Cambria Math" panose="02040503050406030204" pitchFamily="18" charset="0"/>
                              </a:rPr>
                              <m:t>Accidentes</m:t>
                            </m:r>
                            <m:r>
                              <a:rPr lang="es-CO" sz="90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CO" sz="900" i="0">
                                <a:latin typeface="Cambria Math" panose="02040503050406030204" pitchFamily="18" charset="0"/>
                              </a:rPr>
                              <m:t>de</m:t>
                            </m:r>
                            <m:r>
                              <a:rPr lang="es-CO" sz="90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900" b="0" i="1">
                                <a:latin typeface="Cambria Math" panose="02040503050406030204" pitchFamily="18" charset="0"/>
                              </a:rPr>
                              <m:t>𝑇𝑟𝑎𝑏𝑎𝑗𝑜</m:t>
                            </m:r>
                          </m:e>
                          <m:e>
                            <m:r>
                              <m:rPr>
                                <m:sty m:val="p"/>
                              </m:rPr>
                              <a:rPr lang="es-CO" sz="900" b="0" i="0">
                                <a:latin typeface="Cambria Math" panose="02040503050406030204" pitchFamily="18" charset="0"/>
                              </a:rPr>
                              <m:t>reportado</m:t>
                            </m:r>
                            <m:r>
                              <a:rPr lang="es-CO" sz="90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CO" sz="900" i="0">
                                <a:latin typeface="Cambria Math" panose="02040503050406030204" pitchFamily="18" charset="0"/>
                              </a:rPr>
                              <m:t>en</m:t>
                            </m:r>
                            <m:r>
                              <a:rPr lang="es-CO" sz="90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CO" sz="900" i="0">
                                <a:latin typeface="Cambria Math" panose="02040503050406030204" pitchFamily="18" charset="0"/>
                              </a:rPr>
                              <m:t>el</m:t>
                            </m:r>
                            <m:r>
                              <a:rPr lang="es-CO" sz="90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CO" sz="900" b="0" i="0">
                                <a:latin typeface="Cambria Math" panose="02040503050406030204" pitchFamily="18" charset="0"/>
                              </a:rPr>
                              <m:t>mes</m:t>
                            </m:r>
                          </m:e>
                        </m:eqArr>
                      </m:num>
                      <m:den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No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Trabajadores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mes</m:t>
                        </m:r>
                      </m:den>
                    </m:f>
                    <m:r>
                      <a:rPr lang="es-CO" sz="9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es-CO" sz="900" b="0" i="0">
                        <a:latin typeface="Cambria Math" panose="02040503050406030204" pitchFamily="18" charset="0"/>
                      </a:rPr>
                      <m:t>x</m:t>
                    </m:r>
                    <m:r>
                      <a:rPr lang="es-CO" sz="900" b="0" i="0">
                        <a:latin typeface="Cambria Math" panose="02040503050406030204" pitchFamily="18" charset="0"/>
                      </a:rPr>
                      <m:t>  100</m:t>
                    </m:r>
                  </m:oMath>
                </m:oMathPara>
              </a14:m>
              <a:endParaRPr lang="es-CO" sz="900" i="0"/>
            </a:p>
          </xdr:txBody>
        </xdr:sp>
      </mc:Choice>
      <mc:Fallback xmlns=""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F3E57422-F0F5-B7E5-4467-663D4B8F045E}"/>
                </a:ext>
              </a:extLst>
            </xdr:cNvPr>
            <xdr:cNvSpPr txBox="1"/>
          </xdr:nvSpPr>
          <xdr:spPr>
            <a:xfrm>
              <a:off x="4248150" y="7924800"/>
              <a:ext cx="3352800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CO" sz="900" i="0">
                  <a:latin typeface="Cambria Math" panose="02040503050406030204" pitchFamily="18" charset="0"/>
                </a:rPr>
                <a:t>█(No  Accidentes de </a:t>
              </a:r>
              <a:r>
                <a:rPr lang="es-CO" sz="900" b="0" i="0">
                  <a:latin typeface="Cambria Math" panose="02040503050406030204" pitchFamily="18" charset="0"/>
                </a:rPr>
                <a:t>𝑇𝑟𝑎𝑏𝑎𝑗𝑜@reportado</a:t>
              </a:r>
              <a:r>
                <a:rPr lang="es-CO" sz="900" i="0">
                  <a:latin typeface="Cambria Math" panose="02040503050406030204" pitchFamily="18" charset="0"/>
                </a:rPr>
                <a:t> en el </a:t>
              </a:r>
              <a:r>
                <a:rPr lang="es-CO" sz="900" b="0" i="0">
                  <a:latin typeface="Cambria Math" panose="02040503050406030204" pitchFamily="18" charset="0"/>
                </a:rPr>
                <a:t>mes)/(</a:t>
              </a:r>
              <a:r>
                <a:rPr lang="es-CO" sz="900" i="0">
                  <a:latin typeface="Cambria Math" panose="02040503050406030204" pitchFamily="18" charset="0"/>
                </a:rPr>
                <a:t> No Trabajadores  </a:t>
              </a:r>
              <a:r>
                <a:rPr lang="es-CO" sz="900" b="0" i="0">
                  <a:latin typeface="Cambria Math" panose="02040503050406030204" pitchFamily="18" charset="0"/>
                </a:rPr>
                <a:t>mes)  x  100</a:t>
              </a:r>
              <a:endParaRPr lang="es-CO" sz="900" i="0"/>
            </a:p>
          </xdr:txBody>
        </xdr:sp>
      </mc:Fallback>
    </mc:AlternateContent>
    <xdr:clientData/>
  </xdr:oneCellAnchor>
  <xdr:oneCellAnchor>
    <xdr:from>
      <xdr:col>4</xdr:col>
      <xdr:colOff>1504949</xdr:colOff>
      <xdr:row>16</xdr:row>
      <xdr:rowOff>323850</xdr:rowOff>
    </xdr:from>
    <xdr:ext cx="4391025" cy="4286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CuadroTexto 22">
              <a:extLst>
                <a:ext uri="{FF2B5EF4-FFF2-40B4-BE49-F238E27FC236}">
                  <a16:creationId xmlns:a16="http://schemas.microsoft.com/office/drawing/2014/main" id="{1FB9B985-2C6F-E7F8-54A1-C4A8CB081C6A}"/>
                </a:ext>
              </a:extLst>
            </xdr:cNvPr>
            <xdr:cNvSpPr txBox="1"/>
          </xdr:nvSpPr>
          <xdr:spPr>
            <a:xfrm>
              <a:off x="3895724" y="17592675"/>
              <a:ext cx="4391025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No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Dias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perdidos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ausencia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por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incapacidad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laboral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o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com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n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𝑒𝑛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𝑒𝑙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𝑚𝑒𝑠</m:t>
                        </m:r>
                      </m:num>
                      <m:den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No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dias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programados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trabajo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en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el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mes</m:t>
                        </m:r>
                      </m:den>
                    </m:f>
                    <m:r>
                      <a:rPr lang="es-CO" sz="9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es-CO" sz="900" b="0" i="0">
                        <a:latin typeface="Cambria Math" panose="02040503050406030204" pitchFamily="18" charset="0"/>
                      </a:rPr>
                      <m:t>x</m:t>
                    </m:r>
                    <m:r>
                      <a:rPr lang="es-CO" sz="900" b="0" i="0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CO" sz="900" i="0"/>
            </a:p>
          </xdr:txBody>
        </xdr:sp>
      </mc:Choice>
      <mc:Fallback xmlns="">
        <xdr:sp macro="" textlink="">
          <xdr:nvSpPr>
            <xdr:cNvPr id="23" name="CuadroTexto 22">
              <a:extLst>
                <a:ext uri="{FF2B5EF4-FFF2-40B4-BE49-F238E27FC236}">
                  <a16:creationId xmlns:a16="http://schemas.microsoft.com/office/drawing/2014/main" id="{1FB9B985-2C6F-E7F8-54A1-C4A8CB081C6A}"/>
                </a:ext>
              </a:extLst>
            </xdr:cNvPr>
            <xdr:cNvSpPr txBox="1"/>
          </xdr:nvSpPr>
          <xdr:spPr>
            <a:xfrm>
              <a:off x="3895724" y="17592675"/>
              <a:ext cx="4391025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CO" sz="900" i="0">
                  <a:latin typeface="Cambria Math" panose="02040503050406030204" pitchFamily="18" charset="0"/>
                </a:rPr>
                <a:t>( No Dias perdidos de ausencia por incapacidad</a:t>
              </a:r>
              <a:r>
                <a:rPr lang="es-CO" sz="900" b="0" i="0">
                  <a:latin typeface="Cambria Math" panose="02040503050406030204" pitchFamily="18" charset="0"/>
                </a:rPr>
                <a:t> laboral o común 𝑒𝑛 𝑒𝑙 𝑚𝑒𝑠)/(</a:t>
              </a:r>
              <a:r>
                <a:rPr lang="es-CO" sz="900" i="0">
                  <a:latin typeface="Cambria Math" panose="02040503050406030204" pitchFamily="18" charset="0"/>
                </a:rPr>
                <a:t> No de dias programados de trabajo</a:t>
              </a:r>
              <a:r>
                <a:rPr lang="es-CO" sz="900" b="0" i="0">
                  <a:latin typeface="Cambria Math" panose="02040503050406030204" pitchFamily="18" charset="0"/>
                </a:rPr>
                <a:t> en el mes)  x 100</a:t>
              </a:r>
              <a:endParaRPr lang="es-CO" sz="900" i="0"/>
            </a:p>
          </xdr:txBody>
        </xdr:sp>
      </mc:Fallback>
    </mc:AlternateContent>
    <xdr:clientData/>
  </xdr:oneCellAnchor>
  <xdr:oneCellAnchor>
    <xdr:from>
      <xdr:col>5</xdr:col>
      <xdr:colOff>95250</xdr:colOff>
      <xdr:row>17</xdr:row>
      <xdr:rowOff>171450</xdr:rowOff>
    </xdr:from>
    <xdr:ext cx="3429000" cy="4286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CuadroTexto 25">
              <a:extLst>
                <a:ext uri="{FF2B5EF4-FFF2-40B4-BE49-F238E27FC236}">
                  <a16:creationId xmlns:a16="http://schemas.microsoft.com/office/drawing/2014/main" id="{AF270503-DC89-E568-461E-A158B32856B1}"/>
                </a:ext>
              </a:extLst>
            </xdr:cNvPr>
            <xdr:cNvSpPr txBox="1"/>
          </xdr:nvSpPr>
          <xdr:spPr>
            <a:xfrm>
              <a:off x="3886200" y="25479375"/>
              <a:ext cx="3429000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No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capacitaciones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ejecutadas</m:t>
                        </m:r>
                      </m:num>
                      <m:den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No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capacitaciones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Programadas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  <m:r>
                      <a:rPr lang="es-CO" sz="9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es-CO" sz="900" b="0" i="0">
                        <a:latin typeface="Cambria Math" panose="02040503050406030204" pitchFamily="18" charset="0"/>
                      </a:rPr>
                      <m:t>x</m:t>
                    </m:r>
                    <m:r>
                      <a:rPr lang="es-CO" sz="900" b="0" i="0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CO" sz="900" i="0"/>
            </a:p>
          </xdr:txBody>
        </xdr:sp>
      </mc:Choice>
      <mc:Fallback xmlns="">
        <xdr:sp macro="" textlink="">
          <xdr:nvSpPr>
            <xdr:cNvPr id="26" name="CuadroTexto 25"/>
            <xdr:cNvSpPr txBox="1"/>
          </xdr:nvSpPr>
          <xdr:spPr>
            <a:xfrm xmlns:a="http://schemas.openxmlformats.org/drawingml/2006/main">
              <a:off x="3886200" y="25479375"/>
              <a:ext cx="3429000" cy="428625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es-CO" sz="900" i="0">
                  <a:latin typeface="Cambria Math" panose="02040503050406030204" pitchFamily="18" charset="0"/>
                </a:rPr>
                <a:t>( No de</a:t>
              </a:r>
              <a:r>
                <a:rPr lang="es-CO" sz="900" b="0" i="0">
                  <a:latin typeface="Cambria Math" panose="02040503050406030204" pitchFamily="18" charset="0"/>
                </a:rPr>
                <a:t> capacitaciones  </a:t>
              </a:r>
              <a:r>
                <a:rPr lang="es-CO" sz="900" i="0">
                  <a:latin typeface="Cambria Math" panose="02040503050406030204" pitchFamily="18" charset="0"/>
                </a:rPr>
                <a:t>ejecutadas)/(  No de </a:t>
              </a:r>
              <a:r>
                <a:rPr lang="es-CO" sz="900" b="0" i="0">
                  <a:latin typeface="Cambria Math" panose="02040503050406030204" pitchFamily="18" charset="0"/>
                </a:rPr>
                <a:t>capacitaciones  </a:t>
              </a:r>
              <a:r>
                <a:rPr lang="es-CO" sz="900" i="0">
                  <a:latin typeface="Cambria Math" panose="02040503050406030204" pitchFamily="18" charset="0"/>
                </a:rPr>
                <a:t>Programadas )</a:t>
              </a:r>
              <a:r>
                <a:rPr lang="es-CO" sz="900" b="0" i="0">
                  <a:latin typeface="Cambria Math" panose="02040503050406030204" pitchFamily="18" charset="0"/>
                </a:rPr>
                <a:t>  x 100</a:t>
              </a:r>
              <a:endParaRPr lang="es-CO" sz="900" i="0"/>
            </a:p>
          </xdr:txBody>
        </xdr:sp>
      </mc:Fallback>
    </mc:AlternateContent>
    <xdr:clientData/>
  </xdr:oneCellAnchor>
  <xdr:oneCellAnchor>
    <xdr:from>
      <xdr:col>5</xdr:col>
      <xdr:colOff>85725</xdr:colOff>
      <xdr:row>9</xdr:row>
      <xdr:rowOff>323850</xdr:rowOff>
    </xdr:from>
    <xdr:ext cx="3486150" cy="2870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CuadroTexto 33">
              <a:extLst>
                <a:ext uri="{FF2B5EF4-FFF2-40B4-BE49-F238E27FC236}">
                  <a16:creationId xmlns:a16="http://schemas.microsoft.com/office/drawing/2014/main" id="{F3E4E6B8-DDCC-53AD-6838-35E874E2A6DD}"/>
                </a:ext>
              </a:extLst>
            </xdr:cNvPr>
            <xdr:cNvSpPr txBox="1"/>
          </xdr:nvSpPr>
          <xdr:spPr>
            <a:xfrm>
              <a:off x="3990975" y="5715000"/>
              <a:ext cx="3486150" cy="287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900" i="1">
                            <a:latin typeface="Cambria Math" panose="02040503050406030204" pitchFamily="18" charset="0"/>
                          </a:rPr>
                          <m:t>∑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No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Accidentes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incidentes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investigados</m:t>
                        </m:r>
                      </m:num>
                      <m:den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∑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o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Total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Accidentes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,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incidentes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reportados</m:t>
                        </m:r>
                      </m:den>
                    </m:f>
                    <m:r>
                      <a:rPr lang="es-CO" sz="9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9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s-CO" sz="900" b="0" i="1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CO" sz="900"/>
            </a:p>
          </xdr:txBody>
        </xdr:sp>
      </mc:Choice>
      <mc:Fallback xmlns="">
        <xdr:sp macro="" textlink="">
          <xdr:nvSpPr>
            <xdr:cNvPr id="34" name="CuadroTexto 33">
              <a:extLst>
                <a:ext uri="{FF2B5EF4-FFF2-40B4-BE49-F238E27FC236}">
                  <a16:creationId xmlns:a16="http://schemas.microsoft.com/office/drawing/2014/main" id="{F3E4E6B8-DDCC-53AD-6838-35E874E2A6DD}"/>
                </a:ext>
              </a:extLst>
            </xdr:cNvPr>
            <xdr:cNvSpPr txBox="1"/>
          </xdr:nvSpPr>
          <xdr:spPr>
            <a:xfrm>
              <a:off x="3990975" y="5715000"/>
              <a:ext cx="3486150" cy="287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CO" sz="900" i="0">
                  <a:latin typeface="Cambria Math" panose="02040503050406030204" pitchFamily="18" charset="0"/>
                </a:rPr>
                <a:t>(∑</a:t>
              </a:r>
              <a:r>
                <a:rPr lang="es-CO" sz="900" b="0" i="0">
                  <a:latin typeface="Cambria Math" panose="02040503050406030204" pitchFamily="18" charset="0"/>
                </a:rPr>
                <a:t>No </a:t>
              </a:r>
              <a:r>
                <a:rPr lang="es-CO" sz="900" i="0">
                  <a:latin typeface="Cambria Math" panose="02040503050406030204" pitchFamily="18" charset="0"/>
                </a:rPr>
                <a:t>de </a:t>
              </a:r>
              <a:r>
                <a:rPr lang="es-CO" sz="900" b="0" i="0">
                  <a:latin typeface="Cambria Math" panose="02040503050406030204" pitchFamily="18" charset="0"/>
                </a:rPr>
                <a:t>Accidentes,incidentes  investigados)/(∑</a:t>
              </a:r>
              <a:r>
                <a:rPr lang="es-CO" sz="900" i="0">
                  <a:latin typeface="Cambria Math" panose="02040503050406030204" pitchFamily="18" charset="0"/>
                </a:rPr>
                <a:t>N</a:t>
              </a:r>
              <a:r>
                <a:rPr lang="es-CO" sz="900" b="0" i="0">
                  <a:latin typeface="Cambria Math" panose="02040503050406030204" pitchFamily="18" charset="0"/>
                </a:rPr>
                <a:t>o Total de Accidentes, incidentes reportados)  𝑥 100</a:t>
              </a:r>
              <a:endParaRPr lang="es-CO" sz="900"/>
            </a:p>
          </xdr:txBody>
        </xdr:sp>
      </mc:Fallback>
    </mc:AlternateContent>
    <xdr:clientData/>
  </xdr:oneCellAnchor>
  <xdr:twoCellAnchor>
    <xdr:from>
      <xdr:col>8</xdr:col>
      <xdr:colOff>66675</xdr:colOff>
      <xdr:row>5</xdr:row>
      <xdr:rowOff>95250</xdr:rowOff>
    </xdr:from>
    <xdr:to>
      <xdr:col>8</xdr:col>
      <xdr:colOff>180975</xdr:colOff>
      <xdr:row>5</xdr:row>
      <xdr:rowOff>180975</xdr:rowOff>
    </xdr:to>
    <xdr:sp macro="" textlink="">
      <xdr:nvSpPr>
        <xdr:cNvPr id="29" name="8 Elipse">
          <a:extLst>
            <a:ext uri="{FF2B5EF4-FFF2-40B4-BE49-F238E27FC236}">
              <a16:creationId xmlns:a16="http://schemas.microsoft.com/office/drawing/2014/main" id="{BEE9FE8C-C378-D822-CD52-72A765091766}"/>
            </a:ext>
          </a:extLst>
        </xdr:cNvPr>
        <xdr:cNvSpPr/>
      </xdr:nvSpPr>
      <xdr:spPr>
        <a:xfrm>
          <a:off x="10420350" y="1752600"/>
          <a:ext cx="114300" cy="85725"/>
        </a:xfrm>
        <a:prstGeom prst="ellipse">
          <a:avLst/>
        </a:prstGeom>
        <a:solidFill>
          <a:srgbClr val="FF0000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9</xdr:col>
      <xdr:colOff>104775</xdr:colOff>
      <xdr:row>5</xdr:row>
      <xdr:rowOff>104775</xdr:rowOff>
    </xdr:from>
    <xdr:to>
      <xdr:col>9</xdr:col>
      <xdr:colOff>219075</xdr:colOff>
      <xdr:row>5</xdr:row>
      <xdr:rowOff>190500</xdr:rowOff>
    </xdr:to>
    <xdr:sp macro="" textlink="">
      <xdr:nvSpPr>
        <xdr:cNvPr id="32" name="9 Elipse">
          <a:extLst>
            <a:ext uri="{FF2B5EF4-FFF2-40B4-BE49-F238E27FC236}">
              <a16:creationId xmlns:a16="http://schemas.microsoft.com/office/drawing/2014/main" id="{2605A447-2259-5762-87D8-A9F18875F2D0}"/>
            </a:ext>
          </a:extLst>
        </xdr:cNvPr>
        <xdr:cNvSpPr/>
      </xdr:nvSpPr>
      <xdr:spPr>
        <a:xfrm>
          <a:off x="10763250" y="1762125"/>
          <a:ext cx="114300" cy="85725"/>
        </a:xfrm>
        <a:prstGeom prst="ellipse">
          <a:avLst/>
        </a:prstGeom>
        <a:solidFill>
          <a:srgbClr val="FFFF00"/>
        </a:solidFill>
        <a:ln>
          <a:solidFill>
            <a:srgbClr val="FFC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95250</xdr:colOff>
      <xdr:row>5</xdr:row>
      <xdr:rowOff>95250</xdr:rowOff>
    </xdr:from>
    <xdr:to>
      <xdr:col>10</xdr:col>
      <xdr:colOff>209550</xdr:colOff>
      <xdr:row>5</xdr:row>
      <xdr:rowOff>180975</xdr:rowOff>
    </xdr:to>
    <xdr:sp macro="" textlink="">
      <xdr:nvSpPr>
        <xdr:cNvPr id="37" name="10 Elipse">
          <a:extLst>
            <a:ext uri="{FF2B5EF4-FFF2-40B4-BE49-F238E27FC236}">
              <a16:creationId xmlns:a16="http://schemas.microsoft.com/office/drawing/2014/main" id="{BDE4B618-5228-E283-F3C0-6501750CA540}"/>
            </a:ext>
          </a:extLst>
        </xdr:cNvPr>
        <xdr:cNvSpPr/>
      </xdr:nvSpPr>
      <xdr:spPr>
        <a:xfrm>
          <a:off x="11039475" y="1752600"/>
          <a:ext cx="114300" cy="85725"/>
        </a:xfrm>
        <a:prstGeom prst="ellipse">
          <a:avLst/>
        </a:prstGeom>
        <a:solidFill>
          <a:srgbClr val="00B05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oneCellAnchor>
    <xdr:from>
      <xdr:col>5</xdr:col>
      <xdr:colOff>352425</xdr:colOff>
      <xdr:row>12</xdr:row>
      <xdr:rowOff>438150</xdr:rowOff>
    </xdr:from>
    <xdr:ext cx="4038600" cy="4286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CuadroTexto 39">
              <a:extLst>
                <a:ext uri="{FF2B5EF4-FFF2-40B4-BE49-F238E27FC236}">
                  <a16:creationId xmlns:a16="http://schemas.microsoft.com/office/drawing/2014/main" id="{7B2B5428-25EE-074C-AECC-0C253778AF69}"/>
                </a:ext>
              </a:extLst>
            </xdr:cNvPr>
            <xdr:cNvSpPr txBox="1"/>
          </xdr:nvSpPr>
          <xdr:spPr>
            <a:xfrm>
              <a:off x="4257675" y="12411075"/>
              <a:ext cx="4038600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CO" sz="9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eqArr>
                        <m:eqArrPr>
                          <m:ctrlPr>
                            <a:rPr lang="es-CO" sz="900" i="1">
                              <a:latin typeface="Cambria Math" panose="02040503050406030204" pitchFamily="18" charset="0"/>
                            </a:rPr>
                          </m:ctrlPr>
                        </m:eqArrPr>
                        <m:e>
                          <m:r>
                            <m:rPr>
                              <m:sty m:val="p"/>
                            </m:rPr>
                            <a:rPr lang="es-CO" sz="900" i="0">
                              <a:latin typeface="Cambria Math" panose="02040503050406030204" pitchFamily="18" charset="0"/>
                            </a:rPr>
                            <m:t>No</m:t>
                          </m:r>
                          <m:r>
                            <a:rPr lang="es-CO" sz="90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900" i="0">
                              <a:latin typeface="Cambria Math" panose="02040503050406030204" pitchFamily="18" charset="0"/>
                            </a:rPr>
                            <m:t>de</m:t>
                          </m:r>
                          <m:r>
                            <a:rPr lang="es-CO" sz="90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900" i="0">
                              <a:latin typeface="Cambria Math" panose="02040503050406030204" pitchFamily="18" charset="0"/>
                            </a:rPr>
                            <m:t>dias</m:t>
                          </m:r>
                          <m:r>
                            <a:rPr lang="es-CO" sz="90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900" b="0" i="0">
                              <a:latin typeface="Cambria Math" panose="02040503050406030204" pitchFamily="18" charset="0"/>
                            </a:rPr>
                            <m:t>incapacidad</m:t>
                          </m:r>
                          <m:r>
                            <a:rPr lang="es-CO" sz="90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900" i="0">
                              <a:latin typeface="Cambria Math" panose="02040503050406030204" pitchFamily="18" charset="0"/>
                            </a:rPr>
                            <m:t>por</m:t>
                          </m:r>
                          <m:r>
                            <a:rPr lang="es-CO" sz="90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900" i="0">
                              <a:latin typeface="Cambria Math" panose="02040503050406030204" pitchFamily="18" charset="0"/>
                            </a:rPr>
                            <m:t>Accidente</m:t>
                          </m:r>
                          <m:r>
                            <a:rPr lang="es-CO" sz="90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900" i="0">
                              <a:latin typeface="Cambria Math" panose="02040503050406030204" pitchFamily="18" charset="0"/>
                            </a:rPr>
                            <m:t>de</m:t>
                          </m:r>
                          <m:r>
                            <a:rPr lang="es-CO" sz="90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900" i="0">
                              <a:latin typeface="Cambria Math" panose="02040503050406030204" pitchFamily="18" charset="0"/>
                            </a:rPr>
                            <m:t>Trabajo</m:t>
                          </m:r>
                          <m:r>
                            <a:rPr lang="es-CO" sz="90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900" b="0" i="0">
                              <a:latin typeface="Cambria Math" panose="02040503050406030204" pitchFamily="18" charset="0"/>
                            </a:rPr>
                            <m:t>en</m:t>
                          </m:r>
                          <m:r>
                            <a:rPr lang="es-CO" sz="900" b="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s-CO" sz="900" b="0" i="0">
                              <a:latin typeface="Cambria Math" panose="02040503050406030204" pitchFamily="18" charset="0"/>
                            </a:rPr>
                            <m:t>el</m:t>
                          </m:r>
                          <m:r>
                            <a:rPr lang="es-CO" sz="900" b="0" i="0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CO" sz="900" b="0" i="1">
                              <a:latin typeface="Cambria Math" panose="02040503050406030204" pitchFamily="18" charset="0"/>
                            </a:rPr>
                            <m:t>𝑚𝑒𝑠</m:t>
                          </m:r>
                          <m:r>
                            <a:rPr lang="es-CO" sz="900" b="0" i="1">
                              <a:latin typeface="Cambria Math" panose="02040503050406030204" pitchFamily="18" charset="0"/>
                            </a:rPr>
                            <m:t>+</m:t>
                          </m:r>
                          <m:r>
                            <a:rPr lang="es-CO" sz="900" b="0" i="1">
                              <a:latin typeface="Cambria Math" panose="02040503050406030204" pitchFamily="18" charset="0"/>
                            </a:rPr>
                            <m:t>𝑁𝑜</m:t>
                          </m:r>
                          <m:r>
                            <a:rPr lang="es-CO" sz="900" b="0" i="1">
                              <a:latin typeface="Cambria Math" panose="02040503050406030204" pitchFamily="18" charset="0"/>
                            </a:rPr>
                            <m:t>. </m:t>
                          </m:r>
                          <m:r>
                            <a:rPr lang="es-CO" sz="900" b="0" i="1">
                              <a:latin typeface="Cambria Math" panose="02040503050406030204" pitchFamily="18" charset="0"/>
                            </a:rPr>
                            <m:t>𝑑𝑖𝑎𝑠</m:t>
                          </m:r>
                          <m:r>
                            <a:rPr lang="es-CO" sz="9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CO" sz="900" b="0" i="1">
                              <a:latin typeface="Cambria Math" panose="02040503050406030204" pitchFamily="18" charset="0"/>
                            </a:rPr>
                            <m:t>𝑐𝑎𝑟𝑔𝑎𝑑𝑜𝑠</m:t>
                          </m:r>
                          <m:r>
                            <a:rPr lang="es-CO" sz="9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CO" sz="900" b="0" i="1">
                              <a:latin typeface="Cambria Math" panose="02040503050406030204" pitchFamily="18" charset="0"/>
                            </a:rPr>
                            <m:t>𝑚𝑒𝑠</m:t>
                          </m:r>
                        </m:e>
                        <m:e/>
                      </m:eqArr>
                    </m:num>
                    <m:den>
                      <m:r>
                        <a:rPr lang="es-CO" sz="90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CO" sz="900" i="0">
                          <a:latin typeface="Cambria Math" panose="02040503050406030204" pitchFamily="18" charset="0"/>
                        </a:rPr>
                        <m:t>No</m:t>
                      </m:r>
                      <m:r>
                        <a:rPr lang="es-CO" sz="90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CO" sz="900" b="0" i="0">
                          <a:latin typeface="Cambria Math" panose="02040503050406030204" pitchFamily="18" charset="0"/>
                        </a:rPr>
                        <m:t>Trabajadores</m:t>
                      </m:r>
                      <m:r>
                        <a:rPr lang="es-CO" sz="9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900" b="0" i="1">
                          <a:latin typeface="Cambria Math" panose="02040503050406030204" pitchFamily="18" charset="0"/>
                        </a:rPr>
                        <m:t>𝑚𝑒𝑠</m:t>
                      </m:r>
                    </m:den>
                  </m:f>
                  <m:r>
                    <a:rPr lang="es-CO" sz="900" b="0" i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es-CO" sz="900" b="0" i="0">
                      <a:latin typeface="Cambria Math" panose="02040503050406030204" pitchFamily="18" charset="0"/>
                    </a:rPr>
                    <m:t>x</m:t>
                  </m:r>
                  <m:r>
                    <a:rPr lang="es-CO" sz="900" b="0" i="0">
                      <a:latin typeface="Cambria Math" panose="02040503050406030204" pitchFamily="18" charset="0"/>
                    </a:rPr>
                    <m:t>  </m:t>
                  </m:r>
                </m:oMath>
              </a14:m>
              <a:r>
                <a:rPr lang="es-CO" sz="900" i="0"/>
                <a:t>100</a:t>
              </a:r>
            </a:p>
          </xdr:txBody>
        </xdr:sp>
      </mc:Choice>
      <mc:Fallback xmlns="">
        <xdr:sp macro="" textlink="">
          <xdr:nvSpPr>
            <xdr:cNvPr id="40" name="CuadroTexto 39">
              <a:extLst>
                <a:ext uri="{FF2B5EF4-FFF2-40B4-BE49-F238E27FC236}">
                  <a16:creationId xmlns:a16="http://schemas.microsoft.com/office/drawing/2014/main" id="{7B2B5428-25EE-074C-AECC-0C253778AF69}"/>
                </a:ext>
              </a:extLst>
            </xdr:cNvPr>
            <xdr:cNvSpPr txBox="1"/>
          </xdr:nvSpPr>
          <xdr:spPr>
            <a:xfrm>
              <a:off x="4257675" y="12411075"/>
              <a:ext cx="4038600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900" i="0">
                  <a:latin typeface="Cambria Math" panose="02040503050406030204" pitchFamily="18" charset="0"/>
                </a:rPr>
                <a:t>█(No de dias </a:t>
              </a:r>
              <a:r>
                <a:rPr lang="es-CO" sz="900" b="0" i="0">
                  <a:latin typeface="Cambria Math" panose="02040503050406030204" pitchFamily="18" charset="0"/>
                </a:rPr>
                <a:t>incapacidad</a:t>
              </a:r>
              <a:r>
                <a:rPr lang="es-CO" sz="900" i="0">
                  <a:latin typeface="Cambria Math" panose="02040503050406030204" pitchFamily="18" charset="0"/>
                </a:rPr>
                <a:t> por Accidente de Trabajo </a:t>
              </a:r>
              <a:r>
                <a:rPr lang="es-CO" sz="900" b="0" i="0">
                  <a:latin typeface="Cambria Math" panose="02040503050406030204" pitchFamily="18" charset="0"/>
                </a:rPr>
                <a:t>en el 𝑚𝑒𝑠+𝑁𝑜. 𝑑𝑖𝑎𝑠 𝑐𝑎𝑟𝑔𝑎𝑑𝑜𝑠 𝑚𝑒𝑠@)/(</a:t>
              </a:r>
              <a:r>
                <a:rPr lang="es-CO" sz="900" i="0">
                  <a:latin typeface="Cambria Math" panose="02040503050406030204" pitchFamily="18" charset="0"/>
                </a:rPr>
                <a:t> No </a:t>
              </a:r>
              <a:r>
                <a:rPr lang="es-CO" sz="900" b="0" i="0">
                  <a:latin typeface="Cambria Math" panose="02040503050406030204" pitchFamily="18" charset="0"/>
                </a:rPr>
                <a:t>Trabajadores 𝑚𝑒𝑠)  x  </a:t>
              </a:r>
              <a:r>
                <a:rPr lang="es-CO" sz="900" i="0"/>
                <a:t>100</a:t>
              </a:r>
            </a:p>
          </xdr:txBody>
        </xdr:sp>
      </mc:Fallback>
    </mc:AlternateContent>
    <xdr:clientData/>
  </xdr:oneCellAnchor>
  <xdr:oneCellAnchor>
    <xdr:from>
      <xdr:col>5</xdr:col>
      <xdr:colOff>171450</xdr:colOff>
      <xdr:row>15</xdr:row>
      <xdr:rowOff>371475</xdr:rowOff>
    </xdr:from>
    <xdr:ext cx="3933824" cy="28514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CuadroTexto 41">
              <a:extLst>
                <a:ext uri="{FF2B5EF4-FFF2-40B4-BE49-F238E27FC236}">
                  <a16:creationId xmlns:a16="http://schemas.microsoft.com/office/drawing/2014/main" id="{9F8DBD70-5355-6A70-677C-F9642B84F8FC}"/>
                </a:ext>
              </a:extLst>
            </xdr:cNvPr>
            <xdr:cNvSpPr txBox="1"/>
          </xdr:nvSpPr>
          <xdr:spPr>
            <a:xfrm>
              <a:off x="4076700" y="16611600"/>
              <a:ext cx="3933824" cy="2851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Numero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de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accidentes</m:t>
                        </m:r>
                        <m:r>
                          <m:rPr>
                            <m:nor/>
                          </m:rPr>
                          <a:rPr lang="es-CO" sz="900" b="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b="0" i="0">
                            <a:latin typeface="+mn-lt"/>
                          </a:rPr>
                          <m:t>mortales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de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trabajo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que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se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presentaron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en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el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+mn-lt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ñ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𝑜</m:t>
                        </m:r>
                      </m:num>
                      <m:den>
                        <m:r>
                          <m:rPr>
                            <m:nor/>
                          </m:rPr>
                          <a:rPr lang="es-CO" sz="900" b="0" i="0">
                            <a:latin typeface="+mn-lt"/>
                          </a:rPr>
                          <m:t>Total</m:t>
                        </m:r>
                        <m:r>
                          <m:rPr>
                            <m:nor/>
                          </m:rPr>
                          <a:rPr lang="es-CO" sz="900" b="0" i="0">
                            <a:latin typeface="+mn-lt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𝐴𝑐𝑐𝑖𝑑𝑒𝑛𝑡𝑒𝑠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𝑇𝑟𝑎𝑏𝑎𝑗𝑜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𝑒𝑛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𝑒𝑙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ñ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𝑜</m:t>
                        </m:r>
                      </m:den>
                    </m:f>
                    <m:r>
                      <a:rPr lang="es-CO" sz="9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s-CO" sz="900" b="0" i="0">
                        <a:latin typeface="Cambria Math" panose="02040503050406030204" pitchFamily="18" charset="0"/>
                      </a:rPr>
                      <m:t>x</m:t>
                    </m:r>
                    <m:r>
                      <m:rPr>
                        <m:nor/>
                      </m:rPr>
                      <a:rPr lang="es-CO" sz="900" b="0" i="0">
                        <a:latin typeface="Cambria Math" panose="02040503050406030204" pitchFamily="18" charset="0"/>
                      </a:rPr>
                      <m:t>  100</m:t>
                    </m:r>
                  </m:oMath>
                </m:oMathPara>
              </a14:m>
              <a:endParaRPr lang="es-CO" sz="900"/>
            </a:p>
          </xdr:txBody>
        </xdr:sp>
      </mc:Choice>
      <mc:Fallback xmlns="">
        <xdr:sp macro="" textlink="">
          <xdr:nvSpPr>
            <xdr:cNvPr id="42" name="CuadroTexto 41">
              <a:extLst>
                <a:ext uri="{FF2B5EF4-FFF2-40B4-BE49-F238E27FC236}">
                  <a16:creationId xmlns:a16="http://schemas.microsoft.com/office/drawing/2014/main" id="{9F8DBD70-5355-6A70-677C-F9642B84F8FC}"/>
                </a:ext>
              </a:extLst>
            </xdr:cNvPr>
            <xdr:cNvSpPr txBox="1"/>
          </xdr:nvSpPr>
          <xdr:spPr>
            <a:xfrm>
              <a:off x="4076700" y="16611600"/>
              <a:ext cx="3933824" cy="2851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CO" sz="900" i="0">
                  <a:latin typeface="Cambria Math" panose="02040503050406030204" pitchFamily="18" charset="0"/>
                </a:rPr>
                <a:t>(</a:t>
              </a:r>
              <a:r>
                <a:rPr lang="es-CO" sz="900" i="0">
                  <a:latin typeface="+mn-lt"/>
                </a:rPr>
                <a:t>"Numero de accidentes</a:t>
              </a:r>
              <a:r>
                <a:rPr lang="es-CO" sz="900" b="0" i="0">
                  <a:latin typeface="+mn-lt"/>
                </a:rPr>
                <a:t> mortales</a:t>
              </a:r>
              <a:r>
                <a:rPr lang="es-CO" sz="900" i="0">
                  <a:latin typeface="+mn-lt"/>
                </a:rPr>
                <a:t> de trabajo que se presentaron en el </a:t>
              </a:r>
              <a:r>
                <a:rPr lang="es-CO" sz="900" b="0" i="0">
                  <a:latin typeface="Cambria Math" panose="02040503050406030204" pitchFamily="18" charset="0"/>
                </a:rPr>
                <a:t>" 𝑎ñ𝑜)/(</a:t>
              </a:r>
              <a:r>
                <a:rPr lang="es-CO" sz="900" b="0" i="0">
                  <a:latin typeface="+mn-lt"/>
                </a:rPr>
                <a:t>"Total </a:t>
              </a:r>
              <a:r>
                <a:rPr lang="es-CO" sz="900" b="0" i="0">
                  <a:latin typeface="Cambria Math" panose="02040503050406030204" pitchFamily="18" charset="0"/>
                </a:rPr>
                <a:t>" 𝐴𝑐𝑐𝑖𝑑𝑒𝑛𝑡𝑒𝑠 𝑑𝑒 𝑇𝑟𝑎𝑏𝑎𝑗𝑜 𝑒𝑛 𝑒𝑙 𝑎ñ𝑜)  "x  100</a:t>
              </a:r>
              <a:r>
                <a:rPr lang="en-US" sz="900" b="0" i="0">
                  <a:latin typeface="Cambria Math" panose="02040503050406030204" pitchFamily="18" charset="0"/>
                </a:rPr>
                <a:t>"</a:t>
              </a:r>
              <a:endParaRPr lang="es-CO" sz="900"/>
            </a:p>
          </xdr:txBody>
        </xdr:sp>
      </mc:Fallback>
    </mc:AlternateContent>
    <xdr:clientData/>
  </xdr:oneCellAnchor>
  <xdr:twoCellAnchor editAs="oneCell">
    <xdr:from>
      <xdr:col>0</xdr:col>
      <xdr:colOff>0</xdr:colOff>
      <xdr:row>0</xdr:row>
      <xdr:rowOff>0</xdr:rowOff>
    </xdr:from>
    <xdr:to>
      <xdr:col>3</xdr:col>
      <xdr:colOff>238125</xdr:colOff>
      <xdr:row>1</xdr:row>
      <xdr:rowOff>152400</xdr:rowOff>
    </xdr:to>
    <xdr:pic>
      <xdr:nvPicPr>
        <xdr:cNvPr id="27936208" name="2 Imagen" descr="E:\TNE\WhatsApp Image 2018-01-23 at 20.27.29.jpeg">
          <a:extLst>
            <a:ext uri="{FF2B5EF4-FFF2-40B4-BE49-F238E27FC236}">
              <a16:creationId xmlns:a16="http://schemas.microsoft.com/office/drawing/2014/main" id="{E41B187C-D9F0-8210-AEC2-561607B45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62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161925</xdr:colOff>
      <xdr:row>18</xdr:row>
      <xdr:rowOff>257175</xdr:rowOff>
    </xdr:from>
    <xdr:ext cx="3943350" cy="3479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CuadroTexto 26">
              <a:extLst>
                <a:ext uri="{FF2B5EF4-FFF2-40B4-BE49-F238E27FC236}">
                  <a16:creationId xmlns:a16="http://schemas.microsoft.com/office/drawing/2014/main" id="{BDFE459A-DE5B-C587-E253-D7B4DBEF4F67}"/>
                </a:ext>
              </a:extLst>
            </xdr:cNvPr>
            <xdr:cNvSpPr txBox="1"/>
          </xdr:nvSpPr>
          <xdr:spPr>
            <a:xfrm>
              <a:off x="4067175" y="14868525"/>
              <a:ext cx="3943350" cy="3479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𝑃𝑟𝑒𝑠𝑢𝑝𝑢𝑒𝑠𝑡𝑜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𝑒𝑗𝑒𝑐𝑢𝑡𝑎𝑑𝑜</m:t>
                        </m:r>
                      </m:num>
                      <m:den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𝑃𝑟𝑒𝑠𝑢𝑝𝑢𝑒𝑠𝑡𝑜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𝑝𝑙𝑎𝑛𝑒𝑎𝑑𝑜</m:t>
                        </m:r>
                      </m:den>
                    </m:f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𝑥</m:t>
                    </m:r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100</m:t>
                    </m:r>
                  </m:oMath>
                </m:oMathPara>
              </a14:m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7" name="CuadroTexto 26"/>
            <xdr:cNvSpPr txBox="1"/>
          </xdr:nvSpPr>
          <xdr:spPr>
            <a:xfrm xmlns:a="http://schemas.openxmlformats.org/drawingml/2006/main">
              <a:off x="4067175" y="14868525"/>
              <a:ext cx="3943350" cy="347980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𝑃𝑟𝑒𝑠𝑢𝑝𝑢𝑒𝑠𝑡𝑜 𝑒𝑗𝑒𝑐𝑢𝑡𝑎𝑑𝑜)/(𝑃𝑟𝑒𝑠𝑢𝑝𝑢𝑒𝑠𝑡𝑜 𝑝𝑙𝑎𝑛𝑒𝑎𝑑𝑜) </a:t>
              </a:r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𝑥 100</a:t>
              </a:r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5</xdr:col>
      <xdr:colOff>200025</xdr:colOff>
      <xdr:row>7</xdr:row>
      <xdr:rowOff>390525</xdr:rowOff>
    </xdr:from>
    <xdr:ext cx="3943350" cy="361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CuadroTexto 27">
              <a:extLst>
                <a:ext uri="{FF2B5EF4-FFF2-40B4-BE49-F238E27FC236}">
                  <a16:creationId xmlns:a16="http://schemas.microsoft.com/office/drawing/2014/main" id="{42577D18-A199-20F0-77D2-1B1DE580EC05}"/>
                </a:ext>
              </a:extLst>
            </xdr:cNvPr>
            <xdr:cNvSpPr txBox="1"/>
          </xdr:nvSpPr>
          <xdr:spPr>
            <a:xfrm>
              <a:off x="4105275" y="3886200"/>
              <a:ext cx="3943350" cy="361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No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Proveedores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que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cumplen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con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(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Nivel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Bueno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Satisfactorio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Excelent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𝑂𝑝𝑡𝑖𝑚𝑜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𝑁𝑜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𝑇𝑜𝑡𝑎𝑙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𝑃𝑟𝑜𝑣𝑒𝑒𝑑𝑜𝑟𝑒𝑠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es-CO" sz="8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CO" sz="8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𝑥</m:t>
                    </m:r>
                    <m:r>
                      <a:rPr lang="es-CO" sz="8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100</m:t>
                    </m:r>
                  </m:oMath>
                </m:oMathPara>
              </a14:m>
              <a:endParaRPr lang="es-CO" sz="8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8" name="CuadroTexto 27"/>
            <xdr:cNvSpPr txBox="1"/>
          </xdr:nvSpPr>
          <xdr:spPr>
            <a:xfrm xmlns:a="http://schemas.openxmlformats.org/drawingml/2006/main">
              <a:off x="4105275" y="3886200"/>
              <a:ext cx="3943350" cy="361950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es-CO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s-CO" sz="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"No. Proveedores que cumplen con (Nivel Bueno−Satisfactorio+Excelent" 𝑒−𝑂𝑝𝑡𝑖𝑚𝑜))/(𝑁𝑜. 𝑇𝑜𝑡𝑎𝑙 𝑃𝑟𝑜𝑣𝑒𝑒𝑑𝑜𝑟𝑒𝑠 ) </a:t>
              </a:r>
              <a:r>
                <a:rPr lang="es-CO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𝑥 100</a:t>
              </a:r>
              <a:endParaRPr lang="es-CO" sz="8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5</xdr:col>
      <xdr:colOff>66675</xdr:colOff>
      <xdr:row>19</xdr:row>
      <xdr:rowOff>200025</xdr:rowOff>
    </xdr:from>
    <xdr:ext cx="3943350" cy="3214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CuadroTexto 32">
              <a:extLst>
                <a:ext uri="{FF2B5EF4-FFF2-40B4-BE49-F238E27FC236}">
                  <a16:creationId xmlns:a16="http://schemas.microsoft.com/office/drawing/2014/main" id="{D5A73D15-7112-F27E-0099-9D1CC67549DE}"/>
                </a:ext>
              </a:extLst>
            </xdr:cNvPr>
            <xdr:cNvSpPr txBox="1"/>
          </xdr:nvSpPr>
          <xdr:spPr>
            <a:xfrm>
              <a:off x="3971925" y="15640050"/>
              <a:ext cx="3943350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𝐾𝑊h</m:t>
                        </m:r>
                      </m:num>
                      <m:den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𝑃𝑒𝑟𝑠𝑜𝑛𝑎</m:t>
                        </m:r>
                      </m:den>
                    </m:f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</m:oMath>
                </m:oMathPara>
              </a14:m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33" name="CuadroTexto 32"/>
            <xdr:cNvSpPr txBox="1"/>
          </xdr:nvSpPr>
          <xdr:spPr>
            <a:xfrm xmlns:a="http://schemas.openxmlformats.org/drawingml/2006/main">
              <a:off x="3971925" y="15640050"/>
              <a:ext cx="3943350" cy="321435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𝐾𝑊ℎ/𝑃𝑒𝑟𝑠𝑜𝑛𝑎 </a:t>
              </a:r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5</xdr:col>
      <xdr:colOff>299357</xdr:colOff>
      <xdr:row>20</xdr:row>
      <xdr:rowOff>190500</xdr:rowOff>
    </xdr:from>
    <xdr:ext cx="3943350" cy="3214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CuadroTexto 23">
              <a:extLst>
                <a:ext uri="{FF2B5EF4-FFF2-40B4-BE49-F238E27FC236}">
                  <a16:creationId xmlns:a16="http://schemas.microsoft.com/office/drawing/2014/main" id="{BA91902F-A1AD-1A57-4E8F-332DA4C5275C}"/>
                </a:ext>
              </a:extLst>
            </xdr:cNvPr>
            <xdr:cNvSpPr txBox="1"/>
          </xdr:nvSpPr>
          <xdr:spPr>
            <a:xfrm>
              <a:off x="4204607" y="16404167"/>
              <a:ext cx="3943350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3 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𝑑𝑒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𝑎𝑔𝑢𝑎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𝑐𝑜𝑛𝑠𝑢𝑚𝑖𝑑𝑜</m:t>
                        </m:r>
                      </m:num>
                      <m:den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𝑁𝑜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𝑃𝑟𝑠𝑜𝑛𝑎𝑠</m:t>
                        </m:r>
                      </m:den>
                    </m:f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𝑥</m:t>
                    </m:r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100</m:t>
                    </m:r>
                  </m:oMath>
                </m:oMathPara>
              </a14:m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4" name="CuadroTexto 23"/>
            <xdr:cNvSpPr txBox="1"/>
          </xdr:nvSpPr>
          <xdr:spPr>
            <a:xfrm xmlns:a="http://schemas.openxmlformats.org/drawingml/2006/main">
              <a:off x="4204607" y="16404167"/>
              <a:ext cx="3943350" cy="321435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𝑚3 𝑑𝑒 𝑎𝑔𝑢𝑎 𝑐𝑜𝑛𝑠𝑢𝑚𝑖𝑑𝑜)/(𝑁𝑜. 𝑃𝑟𝑠𝑜𝑛𝑎𝑠) </a:t>
              </a:r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𝑥 100</a:t>
              </a:r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5</xdr:col>
      <xdr:colOff>299357</xdr:colOff>
      <xdr:row>21</xdr:row>
      <xdr:rowOff>190500</xdr:rowOff>
    </xdr:from>
    <xdr:ext cx="3943350" cy="3214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CuadroTexto 24">
              <a:extLst>
                <a:ext uri="{FF2B5EF4-FFF2-40B4-BE49-F238E27FC236}">
                  <a16:creationId xmlns:a16="http://schemas.microsoft.com/office/drawing/2014/main" id="{4E28160E-1452-9831-7665-902823E06CD8}"/>
                </a:ext>
              </a:extLst>
            </xdr:cNvPr>
            <xdr:cNvSpPr txBox="1"/>
          </xdr:nvSpPr>
          <xdr:spPr>
            <a:xfrm>
              <a:off x="4204607" y="18340917"/>
              <a:ext cx="3943350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𝑁𝑜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𝑉𝑒h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í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𝑐𝑢𝑙𝑜𝑠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𝑠𝑒𝑟𝑣𝑖𝑐𝑖𝑜𝑠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𝑐𝑜𝑛𝑓𝑜𝑟𝑚𝑒𝑠</m:t>
                        </m:r>
                      </m:num>
                      <m:den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𝑁𝑜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𝑇𝑜𝑡𝑎𝑙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𝑑𝑒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𝑆𝑒𝑟𝑣𝑖𝑐𝑖𝑜𝑠</m:t>
                        </m:r>
                      </m:den>
                    </m:f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𝑥</m:t>
                    </m:r>
                    <m:r>
                      <a:rPr lang="es-CO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100</m:t>
                    </m:r>
                  </m:oMath>
                </m:oMathPara>
              </a14:m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5" name="CuadroTexto 24">
              <a:extLst>
                <a:ext uri="{FF2B5EF4-FFF2-40B4-BE49-F238E27FC236}">
                  <a16:creationId xmlns:a16="http://schemas.microsoft.com/office/drawing/2014/main" id="{4E28160E-1452-9831-7665-902823E06CD8}"/>
                </a:ext>
              </a:extLst>
            </xdr:cNvPr>
            <xdr:cNvSpPr txBox="1"/>
          </xdr:nvSpPr>
          <xdr:spPr>
            <a:xfrm>
              <a:off x="4204607" y="18340917"/>
              <a:ext cx="3943350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𝑁𝑜. 𝑉𝑒ℎí𝑐𝑢𝑙𝑜𝑠 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𝑠𝑒𝑟𝑣𝑖𝑐𝑖𝑜𝑠 𝑐𝑜𝑛𝑓𝑜𝑟𝑚𝑒𝑠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)/(𝑁𝑜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𝑇𝑜𝑡𝑎𝑙 𝑑𝑒 𝑆𝑒𝑟𝑣𝑖𝑐𝑖𝑜𝑠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 </a:t>
              </a:r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𝑥 100</a:t>
              </a:r>
              <a:endParaRPr lang="es-CO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1962150</xdr:colOff>
      <xdr:row>1</xdr:row>
      <xdr:rowOff>238125</xdr:rowOff>
    </xdr:to>
    <xdr:pic>
      <xdr:nvPicPr>
        <xdr:cNvPr id="26807464" name="2 Imagen" descr="E:\TNE\WhatsApp Image 2018-01-23 at 20.27.29.jpeg">
          <a:extLst>
            <a:ext uri="{FF2B5EF4-FFF2-40B4-BE49-F238E27FC236}">
              <a16:creationId xmlns:a16="http://schemas.microsoft.com/office/drawing/2014/main" id="{02CB3EA3-271C-460A-9185-5149F5A0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62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1704975</xdr:colOff>
      <xdr:row>18</xdr:row>
      <xdr:rowOff>171450</xdr:rowOff>
    </xdr:from>
    <xdr:to>
      <xdr:col>11</xdr:col>
      <xdr:colOff>57150</xdr:colOff>
      <xdr:row>29</xdr:row>
      <xdr:rowOff>57150</xdr:rowOff>
    </xdr:to>
    <xdr:graphicFrame macro="">
      <xdr:nvGraphicFramePr>
        <xdr:cNvPr id="26807465" name="Gráfico 4">
          <a:extLst>
            <a:ext uri="{FF2B5EF4-FFF2-40B4-BE49-F238E27FC236}">
              <a16:creationId xmlns:a16="http://schemas.microsoft.com/office/drawing/2014/main" id="{9F2FD83F-34F7-B633-44BE-EE8146ECB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238125</xdr:colOff>
      <xdr:row>7</xdr:row>
      <xdr:rowOff>83344</xdr:rowOff>
    </xdr:from>
    <xdr:ext cx="3286125" cy="28629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92E04E94-1403-6031-76DC-BB92331A67CA}"/>
                </a:ext>
              </a:extLst>
            </xdr:cNvPr>
            <xdr:cNvSpPr txBox="1"/>
          </xdr:nvSpPr>
          <xdr:spPr>
            <a:xfrm>
              <a:off x="4738688" y="1547813"/>
              <a:ext cx="3286125" cy="2862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Actividades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ejecutadas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en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el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periodo</m:t>
                        </m:r>
                      </m:num>
                      <m:den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actividades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planeadas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en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el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periodo</m:t>
                        </m:r>
                      </m:den>
                    </m:f>
                    <m:r>
                      <a:rPr lang="es-CO" sz="9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9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s-CO" sz="900" b="0" i="1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CO" sz="9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92E04E94-1403-6031-76DC-BB92331A67CA}"/>
                </a:ext>
              </a:extLst>
            </xdr:cNvPr>
            <xdr:cNvSpPr txBox="1"/>
          </xdr:nvSpPr>
          <xdr:spPr>
            <a:xfrm>
              <a:off x="4738688" y="1547813"/>
              <a:ext cx="3286125" cy="2862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CO" sz="900" i="0">
                  <a:latin typeface="Cambria Math" panose="02040503050406030204" pitchFamily="18" charset="0"/>
                </a:rPr>
                <a:t>"Actividades ejecutadas en el periodo" /"actividades planeadas en el periodo" </a:t>
              </a:r>
              <a:r>
                <a:rPr lang="es-CO" sz="900" b="0" i="0">
                  <a:latin typeface="Cambria Math" panose="02040503050406030204" pitchFamily="18" charset="0"/>
                </a:rPr>
                <a:t>  𝑥 100</a:t>
              </a:r>
              <a:endParaRPr lang="es-CO" sz="900"/>
            </a:p>
          </xdr:txBody>
        </xdr:sp>
      </mc:Fallback>
    </mc:AlternateContent>
    <xdr:clientData/>
  </xdr:oneCellAnchor>
  <xdr:twoCellAnchor>
    <xdr:from>
      <xdr:col>1</xdr:col>
      <xdr:colOff>38100</xdr:colOff>
      <xdr:row>19</xdr:row>
      <xdr:rowOff>19050</xdr:rowOff>
    </xdr:from>
    <xdr:to>
      <xdr:col>14</xdr:col>
      <xdr:colOff>666750</xdr:colOff>
      <xdr:row>30</xdr:row>
      <xdr:rowOff>295275</xdr:rowOff>
    </xdr:to>
    <xdr:graphicFrame macro="">
      <xdr:nvGraphicFramePr>
        <xdr:cNvPr id="22719353" name="Gráfico 2">
          <a:extLst>
            <a:ext uri="{FF2B5EF4-FFF2-40B4-BE49-F238E27FC236}">
              <a16:creationId xmlns:a16="http://schemas.microsoft.com/office/drawing/2014/main" id="{15A46DCF-52D0-A5EF-BE9D-E56D20538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1962150</xdr:colOff>
      <xdr:row>1</xdr:row>
      <xdr:rowOff>238125</xdr:rowOff>
    </xdr:to>
    <xdr:pic>
      <xdr:nvPicPr>
        <xdr:cNvPr id="22719354" name="2 Imagen" descr="E:\TNE\WhatsApp Image 2018-01-23 at 20.27.29.jpeg">
          <a:extLst>
            <a:ext uri="{FF2B5EF4-FFF2-40B4-BE49-F238E27FC236}">
              <a16:creationId xmlns:a16="http://schemas.microsoft.com/office/drawing/2014/main" id="{069490C5-31A1-8B60-2DC1-4CA3523AF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62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19</xdr:row>
      <xdr:rowOff>38100</xdr:rowOff>
    </xdr:from>
    <xdr:to>
      <xdr:col>14</xdr:col>
      <xdr:colOff>0</xdr:colOff>
      <xdr:row>31</xdr:row>
      <xdr:rowOff>0</xdr:rowOff>
    </xdr:to>
    <xdr:graphicFrame macro="">
      <xdr:nvGraphicFramePr>
        <xdr:cNvPr id="22239158" name="Gráfico 1">
          <a:extLst>
            <a:ext uri="{FF2B5EF4-FFF2-40B4-BE49-F238E27FC236}">
              <a16:creationId xmlns:a16="http://schemas.microsoft.com/office/drawing/2014/main" id="{AFBFC9DB-6141-DB0E-F770-685465D84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107156</xdr:colOff>
      <xdr:row>7</xdr:row>
      <xdr:rowOff>142875</xdr:rowOff>
    </xdr:from>
    <xdr:ext cx="3943350" cy="2345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6AC654B5-EE24-139D-8821-86487C25351B}"/>
                </a:ext>
              </a:extLst>
            </xdr:cNvPr>
            <xdr:cNvSpPr txBox="1"/>
          </xdr:nvSpPr>
          <xdr:spPr>
            <a:xfrm>
              <a:off x="4976812" y="1607344"/>
              <a:ext cx="3943350" cy="2345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No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Proveedores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que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cumplen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con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(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Nivel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Bueno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Satisfactorio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m:rPr>
                            <m:nor/>
                          </m:rPr>
                          <a:rPr lang="es-CO" sz="8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Excelent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𝑂𝑝𝑡𝑖𝑚𝑜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𝑁𝑜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𝑇𝑜𝑡𝑎𝑙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𝑃𝑟𝑜𝑣𝑒𝑒𝑑𝑜𝑟𝑒𝑠</m:t>
                        </m:r>
                        <m:r>
                          <a:rPr lang="es-CO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es-CO" sz="8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CO" sz="8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𝑥</m:t>
                    </m:r>
                    <m:r>
                      <a:rPr lang="es-CO" sz="8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100</m:t>
                    </m:r>
                  </m:oMath>
                </m:oMathPara>
              </a14:m>
              <a:endParaRPr lang="es-CO" sz="8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 xmlns:a="http://schemas.openxmlformats.org/drawingml/2006/main">
              <a:off x="4976812" y="1607344"/>
              <a:ext cx="3943350" cy="234551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es-CO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s-CO" sz="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"No. Proveedores que cumplen con (Nivel Bueno−Satisfactorio+Excelent" 𝑒−𝑂𝑝𝑡𝑖𝑚𝑜))/(𝑁𝑜. 𝑇𝑜𝑡𝑎𝑙 𝑃𝑟𝑜𝑣𝑒𝑒𝑑𝑜𝑟𝑒𝑠 ) </a:t>
              </a:r>
              <a:r>
                <a:rPr lang="es-CO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𝑥 100</a:t>
              </a:r>
              <a:endParaRPr lang="es-CO" sz="8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1962150</xdr:colOff>
      <xdr:row>1</xdr:row>
      <xdr:rowOff>238125</xdr:rowOff>
    </xdr:to>
    <xdr:pic>
      <xdr:nvPicPr>
        <xdr:cNvPr id="22239160" name="2 Imagen" descr="E:\TNE\WhatsApp Image 2018-01-23 at 20.27.29.jpeg">
          <a:extLst>
            <a:ext uri="{FF2B5EF4-FFF2-40B4-BE49-F238E27FC236}">
              <a16:creationId xmlns:a16="http://schemas.microsoft.com/office/drawing/2014/main" id="{0C136A9B-9782-3F63-EA96-4F45426F9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62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19</xdr:row>
      <xdr:rowOff>0</xdr:rowOff>
    </xdr:from>
    <xdr:to>
      <xdr:col>13</xdr:col>
      <xdr:colOff>581025</xdr:colOff>
      <xdr:row>30</xdr:row>
      <xdr:rowOff>266700</xdr:rowOff>
    </xdr:to>
    <xdr:graphicFrame macro="">
      <xdr:nvGraphicFramePr>
        <xdr:cNvPr id="23183175" name="Gráfico 1">
          <a:extLst>
            <a:ext uri="{FF2B5EF4-FFF2-40B4-BE49-F238E27FC236}">
              <a16:creationId xmlns:a16="http://schemas.microsoft.com/office/drawing/2014/main" id="{29D13197-ECC8-F57B-80D7-0DE05FA72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59531</xdr:colOff>
      <xdr:row>7</xdr:row>
      <xdr:rowOff>107157</xdr:rowOff>
    </xdr:from>
    <xdr:ext cx="3486150" cy="2875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121F283C-64A1-5197-B491-74EA6B8CC5B9}"/>
                </a:ext>
              </a:extLst>
            </xdr:cNvPr>
            <xdr:cNvSpPr txBox="1"/>
          </xdr:nvSpPr>
          <xdr:spPr>
            <a:xfrm>
              <a:off x="2952750" y="1619251"/>
              <a:ext cx="3486150" cy="2875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No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Casos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Enfermedad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L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aboral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calificados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investigados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o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Total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casos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Enfermedad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laboral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900" b="0" i="1">
                            <a:latin typeface="Cambria Math" panose="02040503050406030204" pitchFamily="18" charset="0"/>
                          </a:rPr>
                          <m:t>𝑐𝑎𝑙𝑖𝑓𝑖𝑐𝑎𝑑𝑜𝑠</m:t>
                        </m:r>
                      </m:den>
                    </m:f>
                    <m:r>
                      <a:rPr lang="es-CO" sz="9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9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s-CO" sz="900" b="0" i="1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CO" sz="9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121F283C-64A1-5197-B491-74EA6B8CC5B9}"/>
                </a:ext>
              </a:extLst>
            </xdr:cNvPr>
            <xdr:cNvSpPr txBox="1"/>
          </xdr:nvSpPr>
          <xdr:spPr>
            <a:xfrm>
              <a:off x="2952750" y="1619251"/>
              <a:ext cx="3486150" cy="2875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CO" sz="900" i="0">
                  <a:latin typeface="Cambria Math" panose="02040503050406030204" pitchFamily="18" charset="0"/>
                </a:rPr>
                <a:t>(</a:t>
              </a:r>
              <a:r>
                <a:rPr lang="es-CO" sz="900" b="0" i="0">
                  <a:latin typeface="Cambria Math" panose="02040503050406030204" pitchFamily="18" charset="0"/>
                </a:rPr>
                <a:t>No </a:t>
              </a:r>
              <a:r>
                <a:rPr lang="es-CO" sz="900" i="0">
                  <a:latin typeface="Cambria Math" panose="02040503050406030204" pitchFamily="18" charset="0"/>
                </a:rPr>
                <a:t>de</a:t>
              </a:r>
              <a:r>
                <a:rPr lang="es-CO" sz="900" b="0" i="0">
                  <a:latin typeface="Cambria Math" panose="02040503050406030204" pitchFamily="18" charset="0"/>
                </a:rPr>
                <a:t> Casos</a:t>
              </a:r>
              <a:r>
                <a:rPr lang="es-CO" sz="900" i="0">
                  <a:latin typeface="Cambria Math" panose="02040503050406030204" pitchFamily="18" charset="0"/>
                </a:rPr>
                <a:t> Enfermedad</a:t>
              </a:r>
              <a:r>
                <a:rPr lang="es-CO" sz="900" b="0" i="0">
                  <a:latin typeface="Cambria Math" panose="02040503050406030204" pitchFamily="18" charset="0"/>
                </a:rPr>
                <a:t> </a:t>
              </a:r>
              <a:r>
                <a:rPr lang="es-CO" sz="900" i="0">
                  <a:latin typeface="Cambria Math" panose="02040503050406030204" pitchFamily="18" charset="0"/>
                </a:rPr>
                <a:t>L</a:t>
              </a:r>
              <a:r>
                <a:rPr lang="es-CO" sz="900" b="0" i="0">
                  <a:latin typeface="Cambria Math" panose="02040503050406030204" pitchFamily="18" charset="0"/>
                </a:rPr>
                <a:t>aboral calificados</a:t>
              </a:r>
              <a:r>
                <a:rPr lang="es-CO" sz="900" i="0">
                  <a:latin typeface="Cambria Math" panose="02040503050406030204" pitchFamily="18" charset="0"/>
                </a:rPr>
                <a:t> </a:t>
              </a:r>
              <a:r>
                <a:rPr lang="es-CO" sz="900" b="0" i="0">
                  <a:latin typeface="Cambria Math" panose="02040503050406030204" pitchFamily="18" charset="0"/>
                </a:rPr>
                <a:t>investigados)/(</a:t>
              </a:r>
              <a:r>
                <a:rPr lang="es-CO" sz="900" i="0">
                  <a:latin typeface="Cambria Math" panose="02040503050406030204" pitchFamily="18" charset="0"/>
                </a:rPr>
                <a:t>N</a:t>
              </a:r>
              <a:r>
                <a:rPr lang="es-CO" sz="900" b="0" i="0">
                  <a:latin typeface="Cambria Math" panose="02040503050406030204" pitchFamily="18" charset="0"/>
                </a:rPr>
                <a:t>o Total de casos de Enfermedad laboral 𝑐𝑎𝑙𝑖𝑓𝑖𝑐𝑎𝑑𝑜𝑠)  𝑥 100</a:t>
              </a:r>
              <a:endParaRPr lang="es-CO" sz="900"/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1962150</xdr:colOff>
      <xdr:row>1</xdr:row>
      <xdr:rowOff>238125</xdr:rowOff>
    </xdr:to>
    <xdr:pic>
      <xdr:nvPicPr>
        <xdr:cNvPr id="23183177" name="2 Imagen" descr="E:\TNE\WhatsApp Image 2018-01-23 at 20.27.29.jpeg">
          <a:extLst>
            <a:ext uri="{FF2B5EF4-FFF2-40B4-BE49-F238E27FC236}">
              <a16:creationId xmlns:a16="http://schemas.microsoft.com/office/drawing/2014/main" id="{74A9F594-B5A1-A78F-C4F2-EB874993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62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476250</xdr:colOff>
      <xdr:row>7</xdr:row>
      <xdr:rowOff>95250</xdr:rowOff>
    </xdr:from>
    <xdr:ext cx="3486150" cy="2870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EC005F9-F57D-3AFE-3CA1-EDBF0030E05A}"/>
                </a:ext>
              </a:extLst>
            </xdr:cNvPr>
            <xdr:cNvSpPr txBox="1"/>
          </xdr:nvSpPr>
          <xdr:spPr>
            <a:xfrm>
              <a:off x="3976688" y="1559719"/>
              <a:ext cx="3486150" cy="287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No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Accidentes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,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incidentes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investigados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o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Accidentes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,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incidentes</m:t>
                        </m:r>
                        <m:r>
                          <a:rPr lang="es-CO" sz="9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reportados</m:t>
                        </m:r>
                      </m:den>
                    </m:f>
                    <m:r>
                      <a:rPr lang="es-CO" sz="9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9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s-CO" sz="900" b="0" i="1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CO" sz="9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EC005F9-F57D-3AFE-3CA1-EDBF0030E05A}"/>
                </a:ext>
              </a:extLst>
            </xdr:cNvPr>
            <xdr:cNvSpPr txBox="1"/>
          </xdr:nvSpPr>
          <xdr:spPr>
            <a:xfrm>
              <a:off x="3976688" y="1559719"/>
              <a:ext cx="3486150" cy="287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CO" sz="900" i="0">
                  <a:latin typeface="Cambria Math" panose="02040503050406030204" pitchFamily="18" charset="0"/>
                </a:rPr>
                <a:t>(</a:t>
              </a:r>
              <a:r>
                <a:rPr lang="es-CO" sz="900" b="0" i="0">
                  <a:latin typeface="Cambria Math" panose="02040503050406030204" pitchFamily="18" charset="0"/>
                </a:rPr>
                <a:t>No </a:t>
              </a:r>
              <a:r>
                <a:rPr lang="es-CO" sz="900" i="0">
                  <a:latin typeface="Cambria Math" panose="02040503050406030204" pitchFamily="18" charset="0"/>
                </a:rPr>
                <a:t>de </a:t>
              </a:r>
              <a:r>
                <a:rPr lang="es-CO" sz="900" b="0" i="0">
                  <a:latin typeface="Cambria Math" panose="02040503050406030204" pitchFamily="18" charset="0"/>
                </a:rPr>
                <a:t>Accidentes, incidentes  investigados)/(</a:t>
              </a:r>
              <a:r>
                <a:rPr lang="es-CO" sz="900" i="0">
                  <a:latin typeface="Cambria Math" panose="02040503050406030204" pitchFamily="18" charset="0"/>
                </a:rPr>
                <a:t>N</a:t>
              </a:r>
              <a:r>
                <a:rPr lang="es-CO" sz="900" b="0" i="0">
                  <a:latin typeface="Cambria Math" panose="02040503050406030204" pitchFamily="18" charset="0"/>
                </a:rPr>
                <a:t>o de Accidentes, incidentes reportados)  𝑥 100</a:t>
              </a:r>
              <a:endParaRPr lang="es-CO" sz="900"/>
            </a:p>
          </xdr:txBody>
        </xdr:sp>
      </mc:Fallback>
    </mc:AlternateContent>
    <xdr:clientData/>
  </xdr:oneCellAnchor>
  <xdr:twoCellAnchor editAs="absolute">
    <xdr:from>
      <xdr:col>1</xdr:col>
      <xdr:colOff>19050</xdr:colOff>
      <xdr:row>19</xdr:row>
      <xdr:rowOff>0</xdr:rowOff>
    </xdr:from>
    <xdr:to>
      <xdr:col>14</xdr:col>
      <xdr:colOff>704850</xdr:colOff>
      <xdr:row>30</xdr:row>
      <xdr:rowOff>276225</xdr:rowOff>
    </xdr:to>
    <xdr:graphicFrame macro="">
      <xdr:nvGraphicFramePr>
        <xdr:cNvPr id="22833006" name="Gráfico 1">
          <a:extLst>
            <a:ext uri="{FF2B5EF4-FFF2-40B4-BE49-F238E27FC236}">
              <a16:creationId xmlns:a16="http://schemas.microsoft.com/office/drawing/2014/main" id="{8418BC71-9004-4452-68C8-D0D99F54B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1962150</xdr:colOff>
      <xdr:row>1</xdr:row>
      <xdr:rowOff>238125</xdr:rowOff>
    </xdr:to>
    <xdr:pic>
      <xdr:nvPicPr>
        <xdr:cNvPr id="22833007" name="2 Imagen" descr="E:\TNE\WhatsApp Image 2018-01-23 at 20.27.29.jpeg">
          <a:extLst>
            <a:ext uri="{FF2B5EF4-FFF2-40B4-BE49-F238E27FC236}">
              <a16:creationId xmlns:a16="http://schemas.microsoft.com/office/drawing/2014/main" id="{33144769-56F1-4364-4A51-4A35A9241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62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202407</xdr:colOff>
      <xdr:row>7</xdr:row>
      <xdr:rowOff>95250</xdr:rowOff>
    </xdr:from>
    <xdr:ext cx="3352800" cy="4286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A1362D46-DD0D-9D4D-5E23-6BA63B750D8D}"/>
                </a:ext>
              </a:extLst>
            </xdr:cNvPr>
            <xdr:cNvSpPr txBox="1"/>
          </xdr:nvSpPr>
          <xdr:spPr>
            <a:xfrm>
              <a:off x="3940970" y="1559719"/>
              <a:ext cx="3352800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Cantidad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requisitos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normativos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cumplidos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Cantidad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total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requisitos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i="0">
                            <a:latin typeface="Cambria Math" panose="02040503050406030204" pitchFamily="18" charset="0"/>
                          </a:rPr>
                          <m:t>normativos</m:t>
                        </m:r>
                        <m:r>
                          <a:rPr lang="es-CO" sz="9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es-CO" sz="900" b="0" i="0">
                            <a:latin typeface="Cambria Math" panose="02040503050406030204" pitchFamily="18" charset="0"/>
                          </a:rPr>
                          <m:t>identificados</m:t>
                        </m:r>
                      </m:den>
                    </m:f>
                    <m:r>
                      <a:rPr lang="es-CO" sz="9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es-CO" sz="900" b="0" i="0">
                        <a:latin typeface="Cambria Math" panose="02040503050406030204" pitchFamily="18" charset="0"/>
                      </a:rPr>
                      <m:t>x</m:t>
                    </m:r>
                    <m:r>
                      <a:rPr lang="es-CO" sz="900" b="0" i="0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CO" sz="900" i="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A1362D46-DD0D-9D4D-5E23-6BA63B750D8D}"/>
                </a:ext>
              </a:extLst>
            </xdr:cNvPr>
            <xdr:cNvSpPr txBox="1"/>
          </xdr:nvSpPr>
          <xdr:spPr>
            <a:xfrm>
              <a:off x="3940970" y="1559719"/>
              <a:ext cx="3352800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CO" sz="900" i="0">
                  <a:latin typeface="Cambria Math" panose="02040503050406030204" pitchFamily="18" charset="0"/>
                </a:rPr>
                <a:t>(Cantidad de requisitos normativos cumplidos)/(Cantidad total requisitos normativos </a:t>
              </a:r>
              <a:r>
                <a:rPr lang="es-CO" sz="900" b="0" i="0">
                  <a:latin typeface="Cambria Math" panose="02040503050406030204" pitchFamily="18" charset="0"/>
                </a:rPr>
                <a:t>identificados)  x 100</a:t>
              </a:r>
              <a:endParaRPr lang="es-CO" sz="900" i="0"/>
            </a:p>
          </xdr:txBody>
        </xdr:sp>
      </mc:Fallback>
    </mc:AlternateContent>
    <xdr:clientData/>
  </xdr:oneCellAnchor>
  <xdr:twoCellAnchor>
    <xdr:from>
      <xdr:col>1</xdr:col>
      <xdr:colOff>28575</xdr:colOff>
      <xdr:row>19</xdr:row>
      <xdr:rowOff>38100</xdr:rowOff>
    </xdr:from>
    <xdr:to>
      <xdr:col>13</xdr:col>
      <xdr:colOff>495300</xdr:colOff>
      <xdr:row>31</xdr:row>
      <xdr:rowOff>0</xdr:rowOff>
    </xdr:to>
    <xdr:graphicFrame macro="">
      <xdr:nvGraphicFramePr>
        <xdr:cNvPr id="23259965" name="Gráfico 1">
          <a:extLst>
            <a:ext uri="{FF2B5EF4-FFF2-40B4-BE49-F238E27FC236}">
              <a16:creationId xmlns:a16="http://schemas.microsoft.com/office/drawing/2014/main" id="{995908C0-7785-A6D8-EA1B-C47B82A76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1962150</xdr:colOff>
      <xdr:row>1</xdr:row>
      <xdr:rowOff>238125</xdr:rowOff>
    </xdr:to>
    <xdr:pic>
      <xdr:nvPicPr>
        <xdr:cNvPr id="23259966" name="2 Imagen" descr="E:\TNE\WhatsApp Image 2018-01-23 at 20.27.29.jpeg">
          <a:extLst>
            <a:ext uri="{FF2B5EF4-FFF2-40B4-BE49-F238E27FC236}">
              <a16:creationId xmlns:a16="http://schemas.microsoft.com/office/drawing/2014/main" id="{9F3FE3F2-E72B-77E8-3E46-138B5E481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62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neco.sharepoint.com/Users/User/Documents/0.%20Drive%20Valpeca/4.%20Valpeca%202-Jul-14/2.%20Gestion%20HSEQ/3.%20HSEQ%20Registros/Acciones%20AC-AP/F-HSEQ-08%20Solicitud%20de%20Acciones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ing\waccache\BN3PEPF0000C53C\EXCELCNV\edaa1fee-e88b-4042-9d0b-0172c9c38c2a\OPER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-AP 2014"/>
      <sheetName val="F-HSEQ-08"/>
      <sheetName val="Parámetro"/>
      <sheetName val="Análisis Causas"/>
      <sheetName val="Gráfica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NC2019"/>
      <sheetName val="V. Insp Op"/>
      <sheetName val="SNC2020"/>
      <sheetName val="SNC2022"/>
      <sheetName val="Hoja1"/>
    </sheetNames>
    <sheetDataSet>
      <sheetData sheetId="0"/>
      <sheetData sheetId="1"/>
      <sheetData sheetId="2"/>
      <sheetData sheetId="3"/>
      <sheetData sheetId="4">
        <row r="10">
          <cell r="E10" t="str">
            <v>meta</v>
          </cell>
          <cell r="F10" t="str">
            <v>Porcentaje Cumplimiento</v>
          </cell>
        </row>
        <row r="11">
          <cell r="E11">
            <v>0.8</v>
          </cell>
          <cell r="F11">
            <v>0.98499999999999999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29798-A6EC-4BF4-8C19-FFB389A77108}">
  <dimension ref="E1:DD36"/>
  <sheetViews>
    <sheetView showGridLines="0" showRowColHeaders="0" zoomScaleNormal="100" workbookViewId="0">
      <selection activeCell="BN3" sqref="BN3"/>
    </sheetView>
  </sheetViews>
  <sheetFormatPr baseColWidth="10" defaultColWidth="0" defaultRowHeight="12" zeroHeight="1" x14ac:dyDescent="0.3"/>
  <cols>
    <col min="1" max="77" width="2.453125" style="68" customWidth="1"/>
    <col min="78" max="108" width="2.453125" style="68" hidden="1" customWidth="1"/>
    <col min="109" max="16384" width="0" style="68" hidden="1"/>
  </cols>
  <sheetData>
    <row r="1" spans="5:73" x14ac:dyDescent="0.3"/>
    <row r="2" spans="5:73" x14ac:dyDescent="0.3">
      <c r="BA2" s="117"/>
      <c r="BB2" s="117"/>
      <c r="BC2" s="117"/>
      <c r="BD2" s="117"/>
      <c r="BE2" s="117"/>
      <c r="BF2" s="117"/>
      <c r="BG2" s="117"/>
      <c r="BH2" s="117"/>
      <c r="BI2" s="117"/>
    </row>
    <row r="3" spans="5:73" ht="12.5" thickBot="1" x14ac:dyDescent="0.35">
      <c r="BA3" s="117"/>
      <c r="BB3" s="191" t="s">
        <v>0</v>
      </c>
      <c r="BC3" s="192"/>
      <c r="BD3" s="192"/>
      <c r="BE3" s="192"/>
      <c r="BF3" s="192"/>
      <c r="BG3" s="192"/>
      <c r="BH3" s="193"/>
      <c r="BI3" s="117"/>
    </row>
    <row r="4" spans="5:73" ht="12.5" thickTop="1" x14ac:dyDescent="0.3">
      <c r="BA4" s="117"/>
      <c r="BB4" s="118"/>
      <c r="BC4" s="118"/>
      <c r="BD4" s="118"/>
      <c r="BE4" s="118"/>
      <c r="BF4" s="118"/>
      <c r="BG4" s="118"/>
      <c r="BH4" s="118"/>
      <c r="BI4" s="117"/>
    </row>
    <row r="5" spans="5:73" ht="12.5" thickBot="1" x14ac:dyDescent="0.35">
      <c r="BA5" s="117"/>
      <c r="BB5" s="191" t="s">
        <v>1</v>
      </c>
      <c r="BC5" s="192"/>
      <c r="BD5" s="192"/>
      <c r="BE5" s="192"/>
      <c r="BF5" s="192"/>
      <c r="BG5" s="192"/>
      <c r="BH5" s="193"/>
      <c r="BI5" s="117"/>
    </row>
    <row r="6" spans="5:73" ht="12.5" thickTop="1" x14ac:dyDescent="0.3">
      <c r="BA6" s="117"/>
      <c r="BB6" s="117"/>
      <c r="BC6" s="117"/>
      <c r="BD6" s="117"/>
      <c r="BE6" s="117"/>
      <c r="BF6" s="117"/>
      <c r="BG6" s="117"/>
      <c r="BH6" s="117"/>
      <c r="BI6" s="117"/>
    </row>
    <row r="7" spans="5:73" x14ac:dyDescent="0.3"/>
    <row r="8" spans="5:73" x14ac:dyDescent="0.3">
      <c r="E8" s="80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2"/>
      <c r="AC8" s="92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4"/>
      <c r="AP8" s="94"/>
      <c r="AQ8" s="94"/>
      <c r="AR8" s="94"/>
      <c r="AS8" s="94"/>
      <c r="AT8" s="94"/>
      <c r="AU8" s="94"/>
      <c r="AV8" s="94"/>
      <c r="AW8" s="95"/>
      <c r="BA8" s="105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7"/>
    </row>
    <row r="9" spans="5:73" ht="12.5" thickBot="1" x14ac:dyDescent="0.35">
      <c r="E9" s="83"/>
      <c r="F9" s="209" t="s">
        <v>2</v>
      </c>
      <c r="G9" s="210"/>
      <c r="H9" s="210"/>
      <c r="I9" s="210"/>
      <c r="J9" s="210"/>
      <c r="K9" s="210"/>
      <c r="L9" s="210"/>
      <c r="M9" s="210"/>
      <c r="N9" s="210"/>
      <c r="O9" s="210"/>
      <c r="P9" s="211"/>
      <c r="Q9" s="69"/>
      <c r="R9" s="69"/>
      <c r="S9" s="69"/>
      <c r="T9" s="69"/>
      <c r="U9" s="69"/>
      <c r="V9" s="69"/>
      <c r="W9" s="69"/>
      <c r="X9" s="69"/>
      <c r="Y9" s="84"/>
      <c r="AC9" s="96"/>
      <c r="AD9" s="212" t="s">
        <v>3</v>
      </c>
      <c r="AE9" s="213"/>
      <c r="AF9" s="213"/>
      <c r="AG9" s="213"/>
      <c r="AH9" s="213"/>
      <c r="AI9" s="213"/>
      <c r="AJ9" s="213"/>
      <c r="AK9" s="214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8"/>
      <c r="BA9" s="108"/>
      <c r="BB9" s="167" t="s">
        <v>4</v>
      </c>
      <c r="BC9" s="168"/>
      <c r="BD9" s="168"/>
      <c r="BE9" s="168"/>
      <c r="BF9" s="168"/>
      <c r="BG9" s="168"/>
      <c r="BH9" s="168"/>
      <c r="BI9" s="16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10"/>
    </row>
    <row r="10" spans="5:73" ht="12" customHeight="1" thickTop="1" x14ac:dyDescent="0.3">
      <c r="E10" s="83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84"/>
      <c r="AC10" s="96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8"/>
      <c r="BA10" s="108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10"/>
    </row>
    <row r="11" spans="5:73" ht="12" customHeight="1" x14ac:dyDescent="0.3">
      <c r="E11" s="83"/>
      <c r="F11" s="69" t="s">
        <v>5</v>
      </c>
      <c r="G11" s="185" t="s">
        <v>6</v>
      </c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7"/>
      <c r="Y11" s="84"/>
      <c r="AC11" s="96"/>
      <c r="AD11" s="97" t="s">
        <v>7</v>
      </c>
      <c r="AE11" s="74" t="s">
        <v>8</v>
      </c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6"/>
      <c r="AW11" s="98"/>
      <c r="BA11" s="108"/>
      <c r="BB11" s="109" t="s">
        <v>9</v>
      </c>
      <c r="BC11" s="194" t="s">
        <v>10</v>
      </c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6"/>
      <c r="BU11" s="111"/>
    </row>
    <row r="12" spans="5:73" x14ac:dyDescent="0.3">
      <c r="E12" s="83"/>
      <c r="F12" s="69"/>
      <c r="G12" s="188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90"/>
      <c r="Y12" s="84"/>
      <c r="AC12" s="96"/>
      <c r="AD12" s="97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8"/>
      <c r="BA12" s="108"/>
      <c r="BB12" s="109"/>
      <c r="BC12" s="197"/>
      <c r="BD12" s="198"/>
      <c r="BE12" s="198"/>
      <c r="BF12" s="198"/>
      <c r="BG12" s="198"/>
      <c r="BH12" s="198"/>
      <c r="BI12" s="198"/>
      <c r="BJ12" s="198"/>
      <c r="BK12" s="198"/>
      <c r="BL12" s="198"/>
      <c r="BM12" s="198"/>
      <c r="BN12" s="198"/>
      <c r="BO12" s="198"/>
      <c r="BP12" s="198"/>
      <c r="BQ12" s="198"/>
      <c r="BR12" s="198"/>
      <c r="BS12" s="198"/>
      <c r="BT12" s="199"/>
      <c r="BU12" s="111"/>
    </row>
    <row r="13" spans="5:73" x14ac:dyDescent="0.3">
      <c r="E13" s="83"/>
      <c r="F13" s="69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4"/>
      <c r="AC13" s="96"/>
      <c r="AD13" s="97" t="s">
        <v>11</v>
      </c>
      <c r="AE13" s="74" t="s">
        <v>12</v>
      </c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6"/>
      <c r="AW13" s="98"/>
      <c r="BA13" s="108"/>
      <c r="BB13" s="109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0"/>
    </row>
    <row r="14" spans="5:73" x14ac:dyDescent="0.3">
      <c r="E14" s="83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84"/>
      <c r="AC14" s="96"/>
      <c r="AD14" s="97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8"/>
      <c r="BA14" s="108"/>
      <c r="BB14" s="109" t="s">
        <v>13</v>
      </c>
      <c r="BC14" s="77" t="s">
        <v>14</v>
      </c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9"/>
      <c r="BU14" s="110"/>
    </row>
    <row r="15" spans="5:73" ht="12.5" thickBot="1" x14ac:dyDescent="0.35">
      <c r="E15" s="83"/>
      <c r="F15" s="209" t="s">
        <v>15</v>
      </c>
      <c r="G15" s="210"/>
      <c r="H15" s="210"/>
      <c r="I15" s="210"/>
      <c r="J15" s="210"/>
      <c r="K15" s="210"/>
      <c r="L15" s="210"/>
      <c r="M15" s="210"/>
      <c r="N15" s="210"/>
      <c r="O15" s="210"/>
      <c r="P15" s="211"/>
      <c r="Q15" s="69"/>
      <c r="R15" s="69"/>
      <c r="S15" s="69"/>
      <c r="T15" s="69"/>
      <c r="U15" s="69"/>
      <c r="V15" s="69"/>
      <c r="W15" s="69"/>
      <c r="X15" s="69"/>
      <c r="Y15" s="84"/>
      <c r="AC15" s="96"/>
      <c r="AD15" s="97" t="s">
        <v>16</v>
      </c>
      <c r="AE15" s="74" t="s">
        <v>17</v>
      </c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6"/>
      <c r="AW15" s="98"/>
      <c r="BA15" s="108"/>
      <c r="BB15" s="109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0"/>
    </row>
    <row r="16" spans="5:73" ht="12.5" thickTop="1" x14ac:dyDescent="0.3">
      <c r="E16" s="83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84"/>
      <c r="AC16" s="96"/>
      <c r="AD16" s="97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8"/>
      <c r="BA16" s="108"/>
      <c r="BB16" s="109" t="s">
        <v>18</v>
      </c>
      <c r="BC16" s="77" t="s">
        <v>19</v>
      </c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9"/>
      <c r="BU16" s="110"/>
    </row>
    <row r="17" spans="5:73" ht="12" customHeight="1" x14ac:dyDescent="0.3">
      <c r="E17" s="83"/>
      <c r="F17" s="69" t="s">
        <v>20</v>
      </c>
      <c r="G17" s="185" t="s">
        <v>21</v>
      </c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7"/>
      <c r="Y17" s="86"/>
      <c r="AC17" s="96"/>
      <c r="AD17" s="97" t="s">
        <v>22</v>
      </c>
      <c r="AE17" s="74" t="s">
        <v>23</v>
      </c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6"/>
      <c r="AW17" s="98"/>
      <c r="BA17" s="108"/>
      <c r="BB17" s="109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0"/>
    </row>
    <row r="18" spans="5:73" x14ac:dyDescent="0.3">
      <c r="E18" s="83"/>
      <c r="F18" s="69"/>
      <c r="G18" s="188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90"/>
      <c r="Y18" s="86"/>
      <c r="AC18" s="96"/>
      <c r="AD18" s="97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8"/>
      <c r="BA18" s="108"/>
      <c r="BB18" s="109" t="s">
        <v>24</v>
      </c>
      <c r="BC18" s="77" t="s">
        <v>25</v>
      </c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9"/>
      <c r="BU18" s="110"/>
    </row>
    <row r="19" spans="5:73" x14ac:dyDescent="0.3">
      <c r="E19" s="83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84"/>
      <c r="AC19" s="96"/>
      <c r="AD19" s="97" t="s">
        <v>26</v>
      </c>
      <c r="AE19" s="74" t="s">
        <v>27</v>
      </c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6"/>
      <c r="AW19" s="98"/>
      <c r="BA19" s="108"/>
      <c r="BB19" s="109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0"/>
    </row>
    <row r="20" spans="5:73" x14ac:dyDescent="0.3">
      <c r="E20" s="83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84"/>
      <c r="AC20" s="96"/>
      <c r="AD20" s="97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8"/>
      <c r="BA20" s="108"/>
      <c r="BB20" s="109" t="s">
        <v>28</v>
      </c>
      <c r="BC20" s="77" t="s">
        <v>29</v>
      </c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9"/>
      <c r="BU20" s="110"/>
    </row>
    <row r="21" spans="5:73" ht="12.5" thickBot="1" x14ac:dyDescent="0.35">
      <c r="E21" s="83"/>
      <c r="F21" s="209" t="s">
        <v>30</v>
      </c>
      <c r="G21" s="210"/>
      <c r="H21" s="210"/>
      <c r="I21" s="210"/>
      <c r="J21" s="210"/>
      <c r="K21" s="210"/>
      <c r="L21" s="210"/>
      <c r="M21" s="210"/>
      <c r="N21" s="210"/>
      <c r="O21" s="210"/>
      <c r="P21" s="211"/>
      <c r="Q21" s="69"/>
      <c r="R21" s="69"/>
      <c r="S21" s="69"/>
      <c r="T21" s="69"/>
      <c r="U21" s="69"/>
      <c r="V21" s="69"/>
      <c r="W21" s="69"/>
      <c r="X21" s="69"/>
      <c r="Y21" s="84"/>
      <c r="AC21" s="96"/>
      <c r="AD21" s="97" t="s">
        <v>31</v>
      </c>
      <c r="AE21" s="74" t="s">
        <v>32</v>
      </c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6"/>
      <c r="AW21" s="98"/>
      <c r="BA21" s="108"/>
      <c r="BB21" s="109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0"/>
    </row>
    <row r="22" spans="5:73" ht="12.5" thickTop="1" x14ac:dyDescent="0.3">
      <c r="E22" s="83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84"/>
      <c r="AC22" s="96"/>
      <c r="AD22" s="97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8"/>
      <c r="BA22" s="108"/>
      <c r="BB22" s="109" t="s">
        <v>33</v>
      </c>
      <c r="BC22" s="77" t="s">
        <v>34</v>
      </c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9"/>
      <c r="BU22" s="110"/>
    </row>
    <row r="23" spans="5:73" x14ac:dyDescent="0.3">
      <c r="E23" s="83"/>
      <c r="F23" s="69" t="s">
        <v>35</v>
      </c>
      <c r="G23" s="170" t="s">
        <v>36</v>
      </c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2"/>
      <c r="Y23" s="84"/>
      <c r="AC23" s="96"/>
      <c r="AD23" s="97" t="s">
        <v>37</v>
      </c>
      <c r="AE23" s="74" t="s">
        <v>38</v>
      </c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6"/>
      <c r="AW23" s="98"/>
      <c r="BA23" s="108"/>
      <c r="BB23" s="109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0"/>
    </row>
    <row r="24" spans="5:73" x14ac:dyDescent="0.3">
      <c r="E24" s="83"/>
      <c r="F24" s="69"/>
      <c r="G24" s="173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5"/>
      <c r="Y24" s="84"/>
      <c r="AC24" s="96"/>
      <c r="AD24" s="97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8"/>
      <c r="BA24" s="108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10"/>
    </row>
    <row r="25" spans="5:73" ht="12.5" thickBot="1" x14ac:dyDescent="0.35">
      <c r="E25" s="83"/>
      <c r="F25" s="69"/>
      <c r="G25" s="176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8"/>
      <c r="Y25" s="84"/>
      <c r="AC25" s="96"/>
      <c r="AD25" s="97" t="s">
        <v>39</v>
      </c>
      <c r="AE25" s="74" t="s">
        <v>40</v>
      </c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6"/>
      <c r="AW25" s="98"/>
      <c r="BA25" s="108"/>
      <c r="BB25" s="167" t="s">
        <v>41</v>
      </c>
      <c r="BC25" s="168"/>
      <c r="BD25" s="168"/>
      <c r="BE25" s="168"/>
      <c r="BF25" s="168"/>
      <c r="BG25" s="168"/>
      <c r="BH25" s="168"/>
      <c r="BI25" s="16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10"/>
    </row>
    <row r="26" spans="5:73" ht="12" customHeight="1" thickTop="1" x14ac:dyDescent="0.3">
      <c r="E26" s="83"/>
      <c r="F26" s="69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8"/>
      <c r="X26" s="88"/>
      <c r="Y26" s="84"/>
      <c r="AC26" s="96"/>
      <c r="AD26" s="97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8"/>
      <c r="BA26" s="108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10"/>
    </row>
    <row r="27" spans="5:73" ht="12" customHeight="1" x14ac:dyDescent="0.3">
      <c r="E27" s="83"/>
      <c r="F27" s="69" t="s">
        <v>42</v>
      </c>
      <c r="G27" s="70" t="s">
        <v>43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2"/>
      <c r="Y27" s="84"/>
      <c r="AC27" s="96"/>
      <c r="AD27" s="97" t="s">
        <v>44</v>
      </c>
      <c r="AE27" s="200" t="s">
        <v>45</v>
      </c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  <c r="AT27" s="201"/>
      <c r="AU27" s="201"/>
      <c r="AV27" s="202"/>
      <c r="AW27" s="100"/>
      <c r="BA27" s="108"/>
      <c r="BB27" s="109" t="s">
        <v>46</v>
      </c>
      <c r="BC27" s="77" t="s">
        <v>47</v>
      </c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9"/>
      <c r="BU27" s="110"/>
    </row>
    <row r="28" spans="5:73" x14ac:dyDescent="0.3">
      <c r="E28" s="83"/>
      <c r="F28" s="69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4"/>
      <c r="AC28" s="96"/>
      <c r="AD28" s="97"/>
      <c r="AE28" s="203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5"/>
      <c r="AW28" s="100"/>
      <c r="BA28" s="108"/>
      <c r="BB28" s="109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0"/>
    </row>
    <row r="29" spans="5:73" ht="12" customHeight="1" x14ac:dyDescent="0.3">
      <c r="E29" s="83"/>
      <c r="F29" s="69" t="s">
        <v>48</v>
      </c>
      <c r="G29" s="70" t="s">
        <v>49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2"/>
      <c r="Y29" s="84"/>
      <c r="AC29" s="96"/>
      <c r="AD29" s="97"/>
      <c r="AE29" s="206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8"/>
      <c r="AW29" s="100"/>
      <c r="BA29" s="108"/>
      <c r="BB29" s="109" t="s">
        <v>50</v>
      </c>
      <c r="BC29" s="179" t="s">
        <v>51</v>
      </c>
      <c r="BD29" s="180"/>
      <c r="BE29" s="180"/>
      <c r="BF29" s="180"/>
      <c r="BG29" s="180"/>
      <c r="BH29" s="180"/>
      <c r="BI29" s="180"/>
      <c r="BJ29" s="180"/>
      <c r="BK29" s="180"/>
      <c r="BL29" s="180"/>
      <c r="BM29" s="180"/>
      <c r="BN29" s="180"/>
      <c r="BO29" s="180"/>
      <c r="BP29" s="180"/>
      <c r="BQ29" s="180"/>
      <c r="BR29" s="180"/>
      <c r="BS29" s="180"/>
      <c r="BT29" s="181"/>
      <c r="BU29" s="110"/>
    </row>
    <row r="30" spans="5:73" x14ac:dyDescent="0.3">
      <c r="E30" s="83"/>
      <c r="F30" s="69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4"/>
      <c r="AC30" s="96"/>
      <c r="AD30" s="97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8"/>
      <c r="BA30" s="108"/>
      <c r="BB30" s="109"/>
      <c r="BC30" s="182"/>
      <c r="BD30" s="183"/>
      <c r="BE30" s="183"/>
      <c r="BF30" s="183"/>
      <c r="BG30" s="183"/>
      <c r="BH30" s="183"/>
      <c r="BI30" s="183"/>
      <c r="BJ30" s="183"/>
      <c r="BK30" s="183"/>
      <c r="BL30" s="183"/>
      <c r="BM30" s="183"/>
      <c r="BN30" s="183"/>
      <c r="BO30" s="183"/>
      <c r="BP30" s="183"/>
      <c r="BQ30" s="183"/>
      <c r="BR30" s="183"/>
      <c r="BS30" s="183"/>
      <c r="BT30" s="184"/>
      <c r="BU30" s="110"/>
    </row>
    <row r="31" spans="5:73" x14ac:dyDescent="0.3">
      <c r="E31" s="83"/>
      <c r="F31" s="69" t="s">
        <v>52</v>
      </c>
      <c r="G31" s="70" t="s">
        <v>53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2"/>
      <c r="Y31" s="84"/>
      <c r="AC31" s="96"/>
      <c r="AD31" s="97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8"/>
      <c r="BA31" s="108"/>
      <c r="BB31" s="109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0"/>
    </row>
    <row r="32" spans="5:73" x14ac:dyDescent="0.3">
      <c r="E32" s="83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84"/>
      <c r="AC32" s="96"/>
      <c r="AD32" s="97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8"/>
      <c r="BA32" s="108"/>
      <c r="BB32" s="109" t="s">
        <v>54</v>
      </c>
      <c r="BC32" s="77" t="s">
        <v>55</v>
      </c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9"/>
      <c r="BU32" s="110"/>
    </row>
    <row r="33" spans="5:73" ht="12" customHeight="1" x14ac:dyDescent="0.3">
      <c r="E33" s="89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1"/>
      <c r="AC33" s="101"/>
      <c r="AD33" s="102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4"/>
      <c r="BA33" s="113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5"/>
    </row>
    <row r="34" spans="5:73" x14ac:dyDescent="0.3"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</row>
    <row r="35" spans="5:73" x14ac:dyDescent="0.3"/>
    <row r="36" spans="5:73" x14ac:dyDescent="0.3"/>
  </sheetData>
  <mergeCells count="14">
    <mergeCell ref="BB25:BI25"/>
    <mergeCell ref="G23:X25"/>
    <mergeCell ref="BC29:BT30"/>
    <mergeCell ref="G11:X12"/>
    <mergeCell ref="BB3:BH3"/>
    <mergeCell ref="BB5:BH5"/>
    <mergeCell ref="G17:X18"/>
    <mergeCell ref="BC11:BT12"/>
    <mergeCell ref="AE27:AV29"/>
    <mergeCell ref="F9:P9"/>
    <mergeCell ref="F15:P15"/>
    <mergeCell ref="F21:P21"/>
    <mergeCell ref="AD9:AK9"/>
    <mergeCell ref="BB9:BI9"/>
  </mergeCells>
  <hyperlinks>
    <hyperlink ref="G11:X12" location="'1.'!A1" display="Procentaje del Resultado de la evaluacion inicial del SG-SST" xr:uid="{E510A59A-4F56-4F1A-8B87-C9B552F4031A}"/>
    <hyperlink ref="G17:X18" location="'2.'!A1" display="Planeación y Procentaje de Ejecución del plan de trabajo anual del SG-SST" xr:uid="{0EED0231-420E-49B2-B754-416E16A8635C}"/>
    <hyperlink ref="G23:X25" location="'3.'!A1" display="Evaluación de las condiciones de salud y de trabajo de los trabajadores de la empresa realizadas en el ultimo año" xr:uid="{4F950472-87E8-4A49-9CFE-902773BCFADD}"/>
    <hyperlink ref="G27:X27" location="'4.'!A1" display="Investigación de enfermedades laborales" xr:uid="{BA0D2163-9CE7-40C0-8115-1846B9EF3FF0}"/>
    <hyperlink ref="G29:X29" location="'5.'!A1" display="Investigación de Accidentes de trabajo e incidentes " xr:uid="{ED49398E-35FF-4D6D-A308-7D77D2A3DB2A}"/>
    <hyperlink ref="G31:X31" location="'17.'!A1" display="Condiciones inseguras" xr:uid="{CAED9802-7A24-4153-B48F-8792C186E7D2}"/>
    <hyperlink ref="AE11:AV11" location="'6.'!A1" display="Porcentaje de cierre de acciones del SG-SST" xr:uid="{EA0C923B-11A9-47C3-8EEB-06D69D4F8ADC}"/>
    <hyperlink ref="AE13:AV13" location="'9.'!A1" display="Indice de Frecuencia por accidentes de trabajo" xr:uid="{3EEA1461-C49C-4CC8-86FB-FC4AB2DA0E52}"/>
    <hyperlink ref="AE15:AV15" location="'10.'!A1" display="Indice de Frecuencia por enfermedad laboral" xr:uid="{59080314-D9B0-4BAA-8C7C-3DDC676A3EB3}"/>
    <hyperlink ref="AE17:AV17" location="'11.'!A1" display="Indice de Severidad de los accidentes de trabajo " xr:uid="{7BA24266-AF07-4BEB-9E11-1AAD7E15387D}"/>
    <hyperlink ref="AE19:AV19" location="'12.'!A1" display="Indice de Severidad por enfermedad laboral" xr:uid="{E42A0247-F859-415C-B888-DDBBCB6F74A3}"/>
    <hyperlink ref="AE21:AV21" location="'16.'!A1" display="Ausentismo" xr:uid="{42BFE612-8FB3-493C-A0D8-530E09FAC55A}"/>
    <hyperlink ref="AE23:AV23" location="'19.'!A1" display="Cumplimiento actividades del PVE del SG-SST" xr:uid="{01F45ED5-C6BD-4FFF-9D7D-6B613CB98972}"/>
    <hyperlink ref="AE25:AV25" location="'20.'!A1" display="Indice de cobertura en el PVE del SG-SST" xr:uid="{472154A8-C900-4882-9BCD-83F454A4EE17}"/>
    <hyperlink ref="AE27:AV29" location="'21.'!A1" display="Procentaje y Analisis de los resultados en la implementación de las medidas de control en los peligros identificados " xr:uid="{A02EF62D-077A-4ED2-8B72-E5301B9EAA28}"/>
    <hyperlink ref="BC11:BT12" location="'7.'!A1" display="Porcentaje de Cumplimiento de los requisitos normativos del SG-SST" xr:uid="{8D818977-967A-4E3A-839F-AFE0D4BF7309}"/>
    <hyperlink ref="BC14:BT14" location="'8.'!A1" display="Porcentaje de Cumplimiento de los Objetivos del SG-SST" xr:uid="{0E8846CA-7859-4728-8784-0A9C47818DC9}"/>
    <hyperlink ref="BC16:BT16" location="'13.'!A1" display="Prevalencia de enfermedad laboral" xr:uid="{33B5D29B-4CEA-4585-A3B3-0FA74F526947}"/>
    <hyperlink ref="BC18:BT18" location="'14.'!A1" display="Incidencia de enfermedad laboral" xr:uid="{DA47108E-353A-4FB1-A629-39578713A81E}"/>
    <hyperlink ref="BC20:BT20" location="'15.'!A1" display="Mortalidad de los accidentes laborales" xr:uid="{EFF1BB8F-E2A3-43B3-970A-4B94AFA86026}"/>
    <hyperlink ref="BC22:BT22" location="'24.'!A1" display="Mediciones ambientales higienicas ocupacionales" xr:uid="{47E140CA-456B-49E1-B84E-6AE95B1819B4}"/>
    <hyperlink ref="BC27:BT27" location="'18.'!A1" display="Cumplimiento de induccion y reinduccion al SG-SST" xr:uid="{5E551677-FF9A-452E-A51E-8D3CD8962733}"/>
    <hyperlink ref="BC29:BT30" location="'22.'!A1" display="Procentanje de actividades de formacion a brigada de emergencias" xr:uid="{9D4564B2-A9E6-4308-A088-AFCF2C420FEE}"/>
    <hyperlink ref="BC32:BT32" location="'23.'!A1" display="Simulacro" xr:uid="{42BAB66B-C3CC-48DE-AFA0-D2AFE5D95090}"/>
    <hyperlink ref="BB3:BH3" location="'INGRESO VARIABLES'!A1" display="INGRESAR VARIABLES" xr:uid="{D08CFCE9-BE7E-45C7-B1C0-4FC2DEC724C9}"/>
    <hyperlink ref="BB5:BH5" location="'CUADRO MANDO'!A1" display="CUADRO MANDO" xr:uid="{A8701189-2D3A-45CF-8728-E1022FEF1BFB}"/>
  </hyperlinks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568D0-E65A-4A2F-A1A0-E37FC27E6CB3}">
  <sheetPr codeName="Hoja11">
    <tabColor rgb="FF92D050"/>
  </sheetPr>
  <dimension ref="A1:U46"/>
  <sheetViews>
    <sheetView showGridLines="0" topLeftCell="A3" zoomScale="80" zoomScaleNormal="80" zoomScaleSheetLayoutView="115" workbookViewId="0">
      <selection activeCell="P16" sqref="P16"/>
    </sheetView>
  </sheetViews>
  <sheetFormatPr baseColWidth="10" defaultColWidth="11.453125" defaultRowHeight="13" x14ac:dyDescent="0.3"/>
  <cols>
    <col min="1" max="1" width="2.1796875" style="14" customWidth="1"/>
    <col min="2" max="2" width="39.7265625" style="1" customWidth="1"/>
    <col min="3" max="14" width="10.7265625" style="1" customWidth="1"/>
    <col min="15" max="15" width="8.7265625" style="1" customWidth="1"/>
    <col min="16" max="17" width="11.453125" style="1"/>
    <col min="18" max="18" width="3.54296875" style="1" customWidth="1"/>
    <col min="19" max="19" width="11.453125" style="1"/>
    <col min="20" max="20" width="3" style="1" customWidth="1"/>
    <col min="21" max="16384" width="11.453125" style="1"/>
  </cols>
  <sheetData>
    <row r="1" spans="1:21" s="8" customFormat="1" ht="30.75" customHeight="1" thickBot="1" x14ac:dyDescent="0.25">
      <c r="A1" s="13"/>
      <c r="B1" s="336"/>
      <c r="C1" s="337"/>
      <c r="D1" s="324" t="s">
        <v>226</v>
      </c>
      <c r="E1" s="325"/>
      <c r="F1" s="325"/>
      <c r="G1" s="325"/>
      <c r="H1" s="325"/>
      <c r="I1" s="325"/>
      <c r="J1" s="325"/>
      <c r="K1" s="325"/>
      <c r="L1" s="353"/>
      <c r="M1" s="353"/>
      <c r="N1" s="353"/>
      <c r="O1" s="353"/>
      <c r="Q1" s="119" t="s">
        <v>57</v>
      </c>
      <c r="S1" s="119" t="s">
        <v>116</v>
      </c>
      <c r="U1" s="120" t="s">
        <v>117</v>
      </c>
    </row>
    <row r="2" spans="1:21" s="8" customFormat="1" ht="24.75" customHeight="1" thickTop="1" x14ac:dyDescent="0.2">
      <c r="A2" s="13"/>
      <c r="B2" s="338"/>
      <c r="C2" s="339"/>
      <c r="D2" s="326"/>
      <c r="E2" s="327"/>
      <c r="F2" s="327"/>
      <c r="G2" s="327"/>
      <c r="H2" s="327"/>
      <c r="I2" s="327"/>
      <c r="J2" s="327"/>
      <c r="K2" s="327"/>
      <c r="L2" s="353">
        <v>7</v>
      </c>
      <c r="M2" s="353"/>
      <c r="N2" s="353"/>
      <c r="O2" s="353"/>
    </row>
    <row r="3" spans="1:21" s="8" customFormat="1" ht="8.25" customHeight="1" x14ac:dyDescent="0.2">
      <c r="A3" s="13"/>
      <c r="B3" s="340"/>
      <c r="C3" s="341"/>
      <c r="D3" s="328"/>
      <c r="E3" s="329"/>
      <c r="F3" s="329"/>
      <c r="G3" s="329"/>
      <c r="H3" s="329"/>
      <c r="I3" s="329"/>
      <c r="J3" s="329"/>
      <c r="K3" s="329"/>
      <c r="L3" s="353"/>
      <c r="M3" s="353"/>
      <c r="N3" s="353"/>
      <c r="O3" s="353"/>
    </row>
    <row r="4" spans="1:21" s="8" customFormat="1" ht="12" customHeight="1" x14ac:dyDescent="0.2">
      <c r="A4" s="13"/>
      <c r="B4" s="294"/>
      <c r="C4" s="295"/>
      <c r="D4" s="295"/>
      <c r="E4" s="295"/>
      <c r="F4" s="295"/>
      <c r="G4" s="295"/>
      <c r="H4" s="295"/>
      <c r="I4" s="295"/>
      <c r="J4" s="295"/>
      <c r="K4" s="295"/>
      <c r="L4" s="374"/>
      <c r="M4" s="374"/>
      <c r="N4" s="374"/>
    </row>
    <row r="5" spans="1:21" x14ac:dyDescent="0.3">
      <c r="B5" s="375" t="s">
        <v>228</v>
      </c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</row>
    <row r="6" spans="1:21" ht="35.25" customHeight="1" x14ac:dyDescent="0.3">
      <c r="B6" s="6" t="s">
        <v>236</v>
      </c>
      <c r="C6" s="292" t="str">
        <f>+VLOOKUP($L$2,'CUADRO MANDO'!$A$6:$M$102,5,FALSE)</f>
        <v xml:space="preserve"> Frecuencia de Accidentalidad
No. Veces que ocurre un AT en el mes</v>
      </c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</row>
    <row r="7" spans="1:21" ht="13.5" customHeight="1" x14ac:dyDescent="0.3">
      <c r="B7" s="6" t="s">
        <v>237</v>
      </c>
      <c r="C7" s="292" t="str">
        <f>+VLOOKUP($L$2,'CUADRO MANDO'!$A$6:$M$102,7,FALSE)</f>
        <v>Por cada 100 trabajadores que laboraron en el mes, se presentaron X accidentes de Trabajo</v>
      </c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</row>
    <row r="8" spans="1:21" ht="41.25" customHeight="1" x14ac:dyDescent="0.3">
      <c r="B8" s="7" t="s">
        <v>59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</row>
    <row r="9" spans="1:21" x14ac:dyDescent="0.3">
      <c r="B9" s="10" t="s">
        <v>229</v>
      </c>
      <c r="C9" s="292" t="str">
        <f>+VLOOKUP($L$2,'CUADRO MANDO'!$A$6:$M$102,13,FALSE)</f>
        <v>Mensual</v>
      </c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</row>
    <row r="10" spans="1:21" x14ac:dyDescent="0.3">
      <c r="B10" s="6" t="s">
        <v>230</v>
      </c>
      <c r="C10" s="377">
        <f>+VLOOKUP($L$2,'CUADRO MANDO'!$A$6:$M$102,8,FALSE)</f>
        <v>0</v>
      </c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7"/>
      <c r="O10" s="377"/>
    </row>
    <row r="11" spans="1:21" x14ac:dyDescent="0.3">
      <c r="B11" s="375" t="s">
        <v>231</v>
      </c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</row>
    <row r="12" spans="1:21" x14ac:dyDescent="0.3">
      <c r="B12" s="302" t="s">
        <v>61</v>
      </c>
      <c r="C12" s="309">
        <v>2024</v>
      </c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</row>
    <row r="13" spans="1:21" x14ac:dyDescent="0.3">
      <c r="B13" s="302"/>
      <c r="C13" s="6" t="s">
        <v>62</v>
      </c>
      <c r="D13" s="6" t="s">
        <v>63</v>
      </c>
      <c r="E13" s="6" t="s">
        <v>64</v>
      </c>
      <c r="F13" s="6" t="s">
        <v>65</v>
      </c>
      <c r="G13" s="6" t="s">
        <v>66</v>
      </c>
      <c r="H13" s="6" t="s">
        <v>67</v>
      </c>
      <c r="I13" s="6" t="s">
        <v>68</v>
      </c>
      <c r="J13" s="6" t="s">
        <v>69</v>
      </c>
      <c r="K13" s="6" t="s">
        <v>70</v>
      </c>
      <c r="L13" s="6" t="s">
        <v>71</v>
      </c>
      <c r="M13" s="6" t="s">
        <v>72</v>
      </c>
      <c r="N13" s="6" t="s">
        <v>73</v>
      </c>
      <c r="O13" s="6" t="s">
        <v>75</v>
      </c>
    </row>
    <row r="14" spans="1:21" x14ac:dyDescent="0.3">
      <c r="B14" s="9" t="str">
        <f>+'INGRESO VARIABLES'!D17</f>
        <v>No. AT. Reportados Mes</v>
      </c>
      <c r="C14" s="41">
        <f>+VLOOKUP($B14,'INGRESO VARIABLES'!$D$5:$P$100,2,FALSE)</f>
        <v>0</v>
      </c>
      <c r="D14" s="41">
        <f>+VLOOKUP($B14,'INGRESO VARIABLES'!$D$5:$P$100,3,FALSE)</f>
        <v>0</v>
      </c>
      <c r="E14" s="41">
        <f>+VLOOKUP($B14,'INGRESO VARIABLES'!$D$5:$P$100,4,FALSE)</f>
        <v>0</v>
      </c>
      <c r="F14" s="41">
        <f>+VLOOKUP($B14,'INGRESO VARIABLES'!$D$5:$P$100,5,FALSE)</f>
        <v>0</v>
      </c>
      <c r="G14" s="41">
        <f>+VLOOKUP($B14,'INGRESO VARIABLES'!$D$5:$P$100,6,FALSE)</f>
        <v>0</v>
      </c>
      <c r="H14" s="41">
        <f>+VLOOKUP($B14,'INGRESO VARIABLES'!$D$5:$P$100,7,FALSE)</f>
        <v>0</v>
      </c>
      <c r="I14" s="41">
        <f>+VLOOKUP($B14,'INGRESO VARIABLES'!$D$5:$P$100,8,FALSE)</f>
        <v>0</v>
      </c>
      <c r="J14" s="41">
        <f>+VLOOKUP($B14,'INGRESO VARIABLES'!$D$5:$P$100,9,FALSE)</f>
        <v>0</v>
      </c>
      <c r="K14" s="41">
        <f>+VLOOKUP($B14,'INGRESO VARIABLES'!$D$5:$P$100,10,FALSE)</f>
        <v>0</v>
      </c>
      <c r="L14" s="41">
        <f>+VLOOKUP($B14,'INGRESO VARIABLES'!$D$5:$P$100,11,FALSE)</f>
        <v>0</v>
      </c>
      <c r="M14" s="41">
        <f>+VLOOKUP($B14,'INGRESO VARIABLES'!$D$5:$P$100,12,FALSE)</f>
        <v>0</v>
      </c>
      <c r="N14" s="41">
        <f>+VLOOKUP($B14,'INGRESO VARIABLES'!$D$5:$P$100,13,FALSE)</f>
        <v>0</v>
      </c>
      <c r="O14" s="41">
        <f>+SUM(C14:N14)</f>
        <v>0</v>
      </c>
    </row>
    <row r="15" spans="1:21" x14ac:dyDescent="0.3">
      <c r="B15" s="9" t="str">
        <f>+'INGRESO VARIABLES'!D18</f>
        <v>No. Trabajajdores Mes</v>
      </c>
      <c r="C15" s="41">
        <f>+VLOOKUP($B15,'INGRESO VARIABLES'!$D$5:$P$100,2,FALSE)</f>
        <v>76</v>
      </c>
      <c r="D15" s="41">
        <f>+VLOOKUP($B15,'INGRESO VARIABLES'!$D$5:$P$100,3,FALSE)</f>
        <v>76</v>
      </c>
      <c r="E15" s="41">
        <f>+VLOOKUP($B15,'INGRESO VARIABLES'!$D$5:$P$100,4,FALSE)</f>
        <v>77</v>
      </c>
      <c r="F15" s="41">
        <f>+VLOOKUP($B15,'INGRESO VARIABLES'!$D$5:$P$100,5,FALSE)</f>
        <v>77</v>
      </c>
      <c r="G15" s="41">
        <f>+VLOOKUP($B15,'INGRESO VARIABLES'!$D$5:$P$100,6,FALSE)</f>
        <v>78</v>
      </c>
      <c r="H15" s="41">
        <f>+VLOOKUP($B15,'INGRESO VARIABLES'!$D$5:$P$100,7,FALSE)</f>
        <v>78</v>
      </c>
      <c r="I15" s="41">
        <f>+VLOOKUP($B15,'INGRESO VARIABLES'!$D$5:$P$100,8,FALSE)</f>
        <v>79</v>
      </c>
      <c r="J15" s="41">
        <f>+VLOOKUP($B15,'INGRESO VARIABLES'!$D$5:$P$100,9,FALSE)</f>
        <v>82</v>
      </c>
      <c r="K15" s="41">
        <f>+VLOOKUP($B15,'INGRESO VARIABLES'!$D$5:$P$100,10,FALSE)</f>
        <v>0</v>
      </c>
      <c r="L15" s="41">
        <f>+VLOOKUP($B15,'INGRESO VARIABLES'!$D$5:$P$100,11,FALSE)</f>
        <v>0</v>
      </c>
      <c r="M15" s="41">
        <f>+VLOOKUP($B15,'INGRESO VARIABLES'!$D$5:$P$100,12,FALSE)</f>
        <v>0</v>
      </c>
      <c r="N15" s="41">
        <f>+VLOOKUP($B15,'INGRESO VARIABLES'!$D$5:$P$100,13,FALSE)</f>
        <v>0</v>
      </c>
      <c r="O15" s="41">
        <f>+SUM(C15:N15)</f>
        <v>623</v>
      </c>
    </row>
    <row r="16" spans="1:21" x14ac:dyDescent="0.3">
      <c r="B16" s="18" t="s">
        <v>122</v>
      </c>
      <c r="C16" s="150">
        <f>+$C$10</f>
        <v>0</v>
      </c>
      <c r="D16" s="150">
        <f t="shared" ref="D16:O16" si="0">+$C$10</f>
        <v>0</v>
      </c>
      <c r="E16" s="150">
        <f t="shared" si="0"/>
        <v>0</v>
      </c>
      <c r="F16" s="150">
        <f t="shared" si="0"/>
        <v>0</v>
      </c>
      <c r="G16" s="150">
        <f t="shared" si="0"/>
        <v>0</v>
      </c>
      <c r="H16" s="150">
        <f t="shared" si="0"/>
        <v>0</v>
      </c>
      <c r="I16" s="150">
        <f t="shared" si="0"/>
        <v>0</v>
      </c>
      <c r="J16" s="150">
        <f t="shared" si="0"/>
        <v>0</v>
      </c>
      <c r="K16" s="150">
        <f t="shared" si="0"/>
        <v>0</v>
      </c>
      <c r="L16" s="150">
        <f t="shared" si="0"/>
        <v>0</v>
      </c>
      <c r="M16" s="150">
        <f t="shared" si="0"/>
        <v>0</v>
      </c>
      <c r="N16" s="150">
        <f t="shared" si="0"/>
        <v>0</v>
      </c>
      <c r="O16" s="150">
        <f t="shared" si="0"/>
        <v>0</v>
      </c>
    </row>
    <row r="17" spans="2:15" ht="37.5" customHeight="1" x14ac:dyDescent="0.3">
      <c r="B17" s="3" t="str">
        <f>+'CUADRO MANDO'!G12</f>
        <v>Por cada 100 trabajadores que laboraron en el mes, se presentaron X accidentes de Trabajo</v>
      </c>
      <c r="C17" s="149">
        <f>+C14/C15*100</f>
        <v>0</v>
      </c>
      <c r="D17" s="149">
        <f t="shared" ref="D17:O17" si="1">+D14/D15*100</f>
        <v>0</v>
      </c>
      <c r="E17" s="149">
        <f t="shared" si="1"/>
        <v>0</v>
      </c>
      <c r="F17" s="149">
        <f t="shared" si="1"/>
        <v>0</v>
      </c>
      <c r="G17" s="149">
        <f t="shared" si="1"/>
        <v>0</v>
      </c>
      <c r="H17" s="149">
        <f t="shared" si="1"/>
        <v>0</v>
      </c>
      <c r="I17" s="149">
        <f t="shared" si="1"/>
        <v>0</v>
      </c>
      <c r="J17" s="149">
        <f t="shared" si="1"/>
        <v>0</v>
      </c>
      <c r="K17" s="149" t="e">
        <f t="shared" si="1"/>
        <v>#DIV/0!</v>
      </c>
      <c r="L17" s="149" t="e">
        <f t="shared" si="1"/>
        <v>#DIV/0!</v>
      </c>
      <c r="M17" s="149" t="e">
        <f t="shared" si="1"/>
        <v>#DIV/0!</v>
      </c>
      <c r="N17" s="149" t="e">
        <f t="shared" si="1"/>
        <v>#DIV/0!</v>
      </c>
      <c r="O17" s="149">
        <f t="shared" si="1"/>
        <v>0</v>
      </c>
    </row>
    <row r="18" spans="2:15" ht="9" customHeight="1" x14ac:dyDescent="0.3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5" ht="35.25" customHeight="1" x14ac:dyDescent="0.3">
      <c r="B19" s="375" t="s">
        <v>232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</row>
    <row r="20" spans="2:15" ht="24.75" customHeight="1" x14ac:dyDescent="0.3">
      <c r="B20" s="318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</row>
    <row r="21" spans="2:15" ht="24.75" customHeight="1" x14ac:dyDescent="0.3">
      <c r="B21" s="318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</row>
    <row r="22" spans="2:15" ht="24.75" customHeight="1" x14ac:dyDescent="0.3"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</row>
    <row r="23" spans="2:15" ht="24.75" customHeight="1" x14ac:dyDescent="0.3"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</row>
    <row r="24" spans="2:15" ht="24.75" customHeight="1" x14ac:dyDescent="0.3">
      <c r="B24" s="318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</row>
    <row r="25" spans="2:15" ht="24.75" customHeight="1" x14ac:dyDescent="0.3">
      <c r="B25" s="318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</row>
    <row r="26" spans="2:15" ht="24.75" customHeight="1" x14ac:dyDescent="0.3">
      <c r="B26" s="318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</row>
    <row r="27" spans="2:15" ht="24.75" customHeight="1" x14ac:dyDescent="0.3">
      <c r="B27" s="318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</row>
    <row r="28" spans="2:15" ht="24.75" customHeight="1" x14ac:dyDescent="0.3">
      <c r="B28" s="318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</row>
    <row r="29" spans="2:15" ht="24.75" customHeight="1" x14ac:dyDescent="0.3">
      <c r="B29" s="318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19"/>
    </row>
    <row r="30" spans="2:15" ht="24.75" customHeight="1" x14ac:dyDescent="0.3">
      <c r="B30" s="318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19"/>
    </row>
    <row r="31" spans="2:15" ht="24.75" customHeight="1" x14ac:dyDescent="0.3">
      <c r="B31" s="318"/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</row>
    <row r="32" spans="2:15" x14ac:dyDescent="0.3"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</row>
    <row r="33" spans="2:15" ht="29.25" customHeight="1" x14ac:dyDescent="0.3">
      <c r="B33" s="367" t="s">
        <v>233</v>
      </c>
      <c r="C33" s="367"/>
      <c r="D33" s="367"/>
      <c r="E33" s="367"/>
      <c r="F33" s="367"/>
      <c r="G33" s="367"/>
      <c r="H33" s="367"/>
      <c r="I33" s="367"/>
      <c r="J33" s="299" t="s">
        <v>238</v>
      </c>
      <c r="K33" s="300"/>
      <c r="L33" s="300"/>
      <c r="M33" s="300"/>
      <c r="N33" s="301"/>
      <c r="O33" s="32"/>
    </row>
    <row r="34" spans="2:15" ht="35.25" customHeight="1" x14ac:dyDescent="0.3">
      <c r="B34" s="2" t="s">
        <v>62</v>
      </c>
      <c r="C34" s="373">
        <f>C17</f>
        <v>0</v>
      </c>
      <c r="D34" s="342"/>
      <c r="E34" s="342" t="s">
        <v>248</v>
      </c>
      <c r="F34" s="342"/>
      <c r="G34" s="342"/>
      <c r="H34" s="342"/>
      <c r="I34" s="342"/>
      <c r="J34" s="372"/>
      <c r="K34" s="346"/>
      <c r="L34" s="346"/>
      <c r="M34" s="346"/>
      <c r="N34" s="347"/>
      <c r="O34" s="36"/>
    </row>
    <row r="35" spans="2:15" ht="35.25" customHeight="1" x14ac:dyDescent="0.3">
      <c r="B35" s="2" t="s">
        <v>63</v>
      </c>
      <c r="C35" s="373">
        <f>D17</f>
        <v>0</v>
      </c>
      <c r="D35" s="342"/>
      <c r="E35" s="342" t="s">
        <v>248</v>
      </c>
      <c r="F35" s="342"/>
      <c r="G35" s="342"/>
      <c r="H35" s="342"/>
      <c r="I35" s="342"/>
      <c r="J35" s="372"/>
      <c r="K35" s="346"/>
      <c r="L35" s="346"/>
      <c r="M35" s="346"/>
      <c r="N35" s="347"/>
      <c r="O35" s="36"/>
    </row>
    <row r="36" spans="2:15" ht="35.25" customHeight="1" x14ac:dyDescent="0.3">
      <c r="B36" s="2" t="s">
        <v>64</v>
      </c>
      <c r="C36" s="373">
        <f>E17</f>
        <v>0</v>
      </c>
      <c r="D36" s="342"/>
      <c r="E36" s="342" t="s">
        <v>248</v>
      </c>
      <c r="F36" s="342"/>
      <c r="G36" s="342"/>
      <c r="H36" s="342"/>
      <c r="I36" s="342"/>
      <c r="J36" s="372"/>
      <c r="K36" s="346"/>
      <c r="L36" s="346"/>
      <c r="M36" s="346"/>
      <c r="N36" s="347"/>
      <c r="O36" s="36"/>
    </row>
    <row r="37" spans="2:15" ht="35.25" customHeight="1" x14ac:dyDescent="0.3">
      <c r="B37" s="2" t="s">
        <v>65</v>
      </c>
      <c r="C37" s="373">
        <f>F17</f>
        <v>0</v>
      </c>
      <c r="D37" s="342"/>
      <c r="E37" s="342" t="s">
        <v>248</v>
      </c>
      <c r="F37" s="342"/>
      <c r="G37" s="342"/>
      <c r="H37" s="342"/>
      <c r="I37" s="342"/>
      <c r="J37" s="372"/>
      <c r="K37" s="346"/>
      <c r="L37" s="346"/>
      <c r="M37" s="346"/>
      <c r="N37" s="347"/>
      <c r="O37" s="36"/>
    </row>
    <row r="38" spans="2:15" ht="35.25" customHeight="1" x14ac:dyDescent="0.3">
      <c r="B38" s="2" t="s">
        <v>66</v>
      </c>
      <c r="C38" s="373">
        <f>G17</f>
        <v>0</v>
      </c>
      <c r="D38" s="342"/>
      <c r="E38" s="342" t="s">
        <v>248</v>
      </c>
      <c r="F38" s="342"/>
      <c r="G38" s="342"/>
      <c r="H38" s="342"/>
      <c r="I38" s="342"/>
      <c r="J38" s="372"/>
      <c r="K38" s="346"/>
      <c r="L38" s="346"/>
      <c r="M38" s="346"/>
      <c r="N38" s="347"/>
      <c r="O38" s="36"/>
    </row>
    <row r="39" spans="2:15" ht="35.25" customHeight="1" x14ac:dyDescent="0.3">
      <c r="B39" s="2" t="s">
        <v>67</v>
      </c>
      <c r="C39" s="373">
        <f>H17</f>
        <v>0</v>
      </c>
      <c r="D39" s="342"/>
      <c r="E39" s="342" t="s">
        <v>248</v>
      </c>
      <c r="F39" s="342"/>
      <c r="G39" s="342"/>
      <c r="H39" s="342"/>
      <c r="I39" s="342"/>
      <c r="J39" s="372"/>
      <c r="K39" s="346"/>
      <c r="L39" s="346"/>
      <c r="M39" s="346"/>
      <c r="N39" s="347"/>
      <c r="O39" s="36"/>
    </row>
    <row r="40" spans="2:15" ht="35.25" customHeight="1" x14ac:dyDescent="0.3">
      <c r="B40" s="2" t="s">
        <v>68</v>
      </c>
      <c r="C40" s="373">
        <f>I17</f>
        <v>0</v>
      </c>
      <c r="D40" s="342"/>
      <c r="E40" s="342" t="s">
        <v>248</v>
      </c>
      <c r="F40" s="342"/>
      <c r="G40" s="342"/>
      <c r="H40" s="342"/>
      <c r="I40" s="342"/>
      <c r="J40" s="372"/>
      <c r="K40" s="346"/>
      <c r="L40" s="346"/>
      <c r="M40" s="346"/>
      <c r="N40" s="347"/>
      <c r="O40" s="36"/>
    </row>
    <row r="41" spans="2:15" ht="35.25" customHeight="1" x14ac:dyDescent="0.3">
      <c r="B41" s="2" t="s">
        <v>69</v>
      </c>
      <c r="C41" s="373">
        <f>J17</f>
        <v>0</v>
      </c>
      <c r="D41" s="342"/>
      <c r="E41" s="342" t="s">
        <v>248</v>
      </c>
      <c r="F41" s="342"/>
      <c r="G41" s="342"/>
      <c r="H41" s="342"/>
      <c r="I41" s="342"/>
      <c r="J41" s="372"/>
      <c r="K41" s="346"/>
      <c r="L41" s="346"/>
      <c r="M41" s="346"/>
      <c r="N41" s="347"/>
      <c r="O41" s="36"/>
    </row>
    <row r="42" spans="2:15" ht="35.25" customHeight="1" x14ac:dyDescent="0.3">
      <c r="B42" s="2" t="s">
        <v>70</v>
      </c>
      <c r="C42" s="373" t="e">
        <f>K17</f>
        <v>#DIV/0!</v>
      </c>
      <c r="D42" s="342"/>
      <c r="E42" s="342"/>
      <c r="F42" s="342"/>
      <c r="G42" s="342"/>
      <c r="H42" s="342"/>
      <c r="I42" s="342"/>
      <c r="J42" s="372"/>
      <c r="K42" s="346"/>
      <c r="L42" s="346"/>
      <c r="M42" s="346"/>
      <c r="N42" s="347"/>
      <c r="O42" s="36"/>
    </row>
    <row r="43" spans="2:15" ht="35.25" customHeight="1" x14ac:dyDescent="0.3">
      <c r="B43" s="2" t="s">
        <v>71</v>
      </c>
      <c r="C43" s="373" t="e">
        <f>L17</f>
        <v>#DIV/0!</v>
      </c>
      <c r="D43" s="342"/>
      <c r="E43" s="342"/>
      <c r="F43" s="342"/>
      <c r="G43" s="342"/>
      <c r="H43" s="342"/>
      <c r="I43" s="342"/>
      <c r="J43" s="372"/>
      <c r="K43" s="346"/>
      <c r="L43" s="346"/>
      <c r="M43" s="346"/>
      <c r="N43" s="347"/>
      <c r="O43" s="36"/>
    </row>
    <row r="44" spans="2:15" ht="35.25" customHeight="1" x14ac:dyDescent="0.3">
      <c r="B44" s="2" t="s">
        <v>72</v>
      </c>
      <c r="C44" s="373" t="e">
        <f>M17</f>
        <v>#DIV/0!</v>
      </c>
      <c r="D44" s="342"/>
      <c r="E44" s="342"/>
      <c r="F44" s="342"/>
      <c r="G44" s="342"/>
      <c r="H44" s="342"/>
      <c r="I44" s="342"/>
      <c r="J44" s="372"/>
      <c r="K44" s="346"/>
      <c r="L44" s="346"/>
      <c r="M44" s="346"/>
      <c r="N44" s="347"/>
      <c r="O44" s="36"/>
    </row>
    <row r="45" spans="2:15" ht="35.25" customHeight="1" x14ac:dyDescent="0.3">
      <c r="B45" s="2" t="s">
        <v>73</v>
      </c>
      <c r="C45" s="373" t="e">
        <f>N17</f>
        <v>#DIV/0!</v>
      </c>
      <c r="D45" s="342"/>
      <c r="E45" s="342"/>
      <c r="F45" s="342"/>
      <c r="G45" s="342"/>
      <c r="H45" s="342"/>
      <c r="I45" s="342"/>
      <c r="J45" s="372"/>
      <c r="K45" s="346"/>
      <c r="L45" s="346"/>
      <c r="M45" s="346"/>
      <c r="N45" s="347"/>
      <c r="O45" s="36"/>
    </row>
    <row r="46" spans="2:15" x14ac:dyDescent="0.3">
      <c r="O46" s="35"/>
    </row>
  </sheetData>
  <mergeCells count="56">
    <mergeCell ref="B20:O31"/>
    <mergeCell ref="C8:O8"/>
    <mergeCell ref="C9:O9"/>
    <mergeCell ref="C10:O10"/>
    <mergeCell ref="B11:O11"/>
    <mergeCell ref="C12:O12"/>
    <mergeCell ref="B19:O19"/>
    <mergeCell ref="C34:D34"/>
    <mergeCell ref="E34:I34"/>
    <mergeCell ref="C35:D35"/>
    <mergeCell ref="E35:I35"/>
    <mergeCell ref="L1:O1"/>
    <mergeCell ref="L2:O2"/>
    <mergeCell ref="L3:O3"/>
    <mergeCell ref="B1:C3"/>
    <mergeCell ref="D1:K3"/>
    <mergeCell ref="B4:N4"/>
    <mergeCell ref="B5:O5"/>
    <mergeCell ref="C6:O6"/>
    <mergeCell ref="C7:O7"/>
    <mergeCell ref="B33:I33"/>
    <mergeCell ref="B12:B13"/>
    <mergeCell ref="B32:N32"/>
    <mergeCell ref="C41:D41"/>
    <mergeCell ref="E41:I41"/>
    <mergeCell ref="C36:D36"/>
    <mergeCell ref="E36:I36"/>
    <mergeCell ref="C37:D37"/>
    <mergeCell ref="E37:I37"/>
    <mergeCell ref="C38:D38"/>
    <mergeCell ref="E38:I38"/>
    <mergeCell ref="C39:D39"/>
    <mergeCell ref="E39:I39"/>
    <mergeCell ref="C40:D40"/>
    <mergeCell ref="E40:I40"/>
    <mergeCell ref="J38:N38"/>
    <mergeCell ref="J39:N39"/>
    <mergeCell ref="C45:D45"/>
    <mergeCell ref="E45:I45"/>
    <mergeCell ref="J44:N44"/>
    <mergeCell ref="J45:N45"/>
    <mergeCell ref="C42:D42"/>
    <mergeCell ref="E42:I42"/>
    <mergeCell ref="C43:D43"/>
    <mergeCell ref="E43:I43"/>
    <mergeCell ref="J42:N42"/>
    <mergeCell ref="J43:N43"/>
    <mergeCell ref="C44:D44"/>
    <mergeCell ref="E44:I44"/>
    <mergeCell ref="J40:N40"/>
    <mergeCell ref="J41:N41"/>
    <mergeCell ref="J34:N34"/>
    <mergeCell ref="J33:N33"/>
    <mergeCell ref="J35:N35"/>
    <mergeCell ref="J36:N36"/>
    <mergeCell ref="J37:N37"/>
  </mergeCells>
  <hyperlinks>
    <hyperlink ref="S1" location="MENU!A1" display="Ir Menù" xr:uid="{B6201BE9-2C5F-4520-B668-A305719693C1}"/>
    <hyperlink ref="Q1" location="'CUADRO MANDO'!A1" display="Ir Cuadro de Mando" xr:uid="{C183F662-1CB8-475E-B7D0-CFD476B6BF4B}"/>
    <hyperlink ref="U1" location="'INGRESO VARIABLES'!A1" display="Ir Menù" xr:uid="{45CF2009-4BA7-4617-BC21-659CAEF83135}"/>
  </hyperlinks>
  <pageMargins left="0.7" right="0.7" top="0.75" bottom="0.75" header="0.3" footer="0.3"/>
  <pageSetup paperSize="9" scale="70" orientation="portrait" r:id="rId1"/>
  <ignoredErrors>
    <ignoredError sqref="C16:O16 C17:O17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8B741-F270-4031-AA4C-98388985CFD4}">
  <sheetPr>
    <tabColor rgb="FF92D050"/>
  </sheetPr>
  <dimension ref="A1:U46"/>
  <sheetViews>
    <sheetView showGridLines="0" topLeftCell="B36" zoomScale="80" zoomScaleNormal="80" zoomScaleSheetLayoutView="115" workbookViewId="0">
      <selection activeCell="E42" sqref="E42:I45"/>
    </sheetView>
  </sheetViews>
  <sheetFormatPr baseColWidth="10" defaultColWidth="11.453125" defaultRowHeight="13" x14ac:dyDescent="0.3"/>
  <cols>
    <col min="1" max="1" width="2.1796875" style="14" customWidth="1"/>
    <col min="2" max="2" width="39.7265625" style="1" customWidth="1"/>
    <col min="3" max="14" width="10.7265625" style="1" customWidth="1"/>
    <col min="15" max="15" width="8.7265625" style="1" customWidth="1"/>
    <col min="16" max="17" width="11.453125" style="1"/>
    <col min="18" max="18" width="3.54296875" style="1" customWidth="1"/>
    <col min="19" max="19" width="11.453125" style="1"/>
    <col min="20" max="20" width="3" style="1" customWidth="1"/>
    <col min="21" max="16384" width="11.453125" style="1"/>
  </cols>
  <sheetData>
    <row r="1" spans="1:21" s="8" customFormat="1" ht="30.75" customHeight="1" thickBot="1" x14ac:dyDescent="0.25">
      <c r="A1" s="13"/>
      <c r="B1" s="336"/>
      <c r="C1" s="337"/>
      <c r="D1" s="324" t="s">
        <v>226</v>
      </c>
      <c r="E1" s="325"/>
      <c r="F1" s="325"/>
      <c r="G1" s="325"/>
      <c r="H1" s="325"/>
      <c r="I1" s="325"/>
      <c r="J1" s="325"/>
      <c r="K1" s="325"/>
      <c r="L1" s="353"/>
      <c r="M1" s="353"/>
      <c r="N1" s="353"/>
      <c r="O1" s="353"/>
      <c r="Q1" s="119" t="s">
        <v>57</v>
      </c>
      <c r="S1" s="119" t="s">
        <v>116</v>
      </c>
      <c r="U1" s="120" t="s">
        <v>117</v>
      </c>
    </row>
    <row r="2" spans="1:21" s="8" customFormat="1" ht="24.75" customHeight="1" thickTop="1" x14ac:dyDescent="0.2">
      <c r="A2" s="13"/>
      <c r="B2" s="338"/>
      <c r="C2" s="339"/>
      <c r="D2" s="326"/>
      <c r="E2" s="327"/>
      <c r="F2" s="327"/>
      <c r="G2" s="327"/>
      <c r="H2" s="327"/>
      <c r="I2" s="327"/>
      <c r="J2" s="327"/>
      <c r="K2" s="327"/>
      <c r="L2" s="353">
        <v>8</v>
      </c>
      <c r="M2" s="353"/>
      <c r="N2" s="353"/>
      <c r="O2" s="353"/>
    </row>
    <row r="3" spans="1:21" s="8" customFormat="1" ht="8.25" customHeight="1" x14ac:dyDescent="0.2">
      <c r="A3" s="13"/>
      <c r="B3" s="340"/>
      <c r="C3" s="341"/>
      <c r="D3" s="328"/>
      <c r="E3" s="329"/>
      <c r="F3" s="329"/>
      <c r="G3" s="329"/>
      <c r="H3" s="329"/>
      <c r="I3" s="329"/>
      <c r="J3" s="329"/>
      <c r="K3" s="329"/>
      <c r="L3" s="353"/>
      <c r="M3" s="353"/>
      <c r="N3" s="353"/>
      <c r="O3" s="353"/>
    </row>
    <row r="4" spans="1:21" s="8" customFormat="1" ht="12" customHeight="1" x14ac:dyDescent="0.2">
      <c r="A4" s="13"/>
      <c r="B4" s="294"/>
      <c r="C4" s="295"/>
      <c r="D4" s="295"/>
      <c r="E4" s="295"/>
      <c r="F4" s="295"/>
      <c r="G4" s="295"/>
      <c r="H4" s="295"/>
      <c r="I4" s="295"/>
      <c r="J4" s="295"/>
      <c r="K4" s="295"/>
      <c r="L4" s="374"/>
      <c r="M4" s="374"/>
      <c r="N4" s="374"/>
    </row>
    <row r="5" spans="1:21" x14ac:dyDescent="0.3">
      <c r="B5" s="375" t="s">
        <v>228</v>
      </c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</row>
    <row r="6" spans="1:21" ht="35.25" customHeight="1" x14ac:dyDescent="0.3">
      <c r="B6" s="6" t="s">
        <v>236</v>
      </c>
      <c r="C6" s="379" t="str">
        <f>+VLOOKUP($L$2,'CUADRO MANDO'!$A$6:$M$102,5,FALSE)</f>
        <v xml:space="preserve">Indice de Severidad de los accidentes de trabajo
No. Días perdidos  por accidente de trabajo en el mes </v>
      </c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</row>
    <row r="7" spans="1:21" ht="13.5" customHeight="1" x14ac:dyDescent="0.3">
      <c r="B7" s="6" t="s">
        <v>237</v>
      </c>
      <c r="C7" s="379" t="str">
        <f>+VLOOKUP($L$2,'CUADRO MANDO'!$A$6:$M$102,7,FALSE)</f>
        <v>Por cada 100 trabajadores que laboraron en el mes se perdieron X días por Accidente de Trabajo</v>
      </c>
      <c r="D7" s="379"/>
      <c r="E7" s="379"/>
      <c r="F7" s="379"/>
      <c r="G7" s="379"/>
      <c r="H7" s="379"/>
      <c r="I7" s="379"/>
      <c r="J7" s="379"/>
      <c r="K7" s="379"/>
      <c r="L7" s="379"/>
      <c r="M7" s="379"/>
      <c r="N7" s="379"/>
      <c r="O7" s="379"/>
    </row>
    <row r="8" spans="1:21" ht="41.25" customHeight="1" x14ac:dyDescent="0.3">
      <c r="B8" s="7" t="s">
        <v>59</v>
      </c>
      <c r="C8" s="379"/>
      <c r="D8" s="379"/>
      <c r="E8" s="379"/>
      <c r="F8" s="379"/>
      <c r="G8" s="379"/>
      <c r="H8" s="379"/>
      <c r="I8" s="379"/>
      <c r="J8" s="379"/>
      <c r="K8" s="379"/>
      <c r="L8" s="379"/>
      <c r="M8" s="379"/>
      <c r="N8" s="379"/>
      <c r="O8" s="379"/>
    </row>
    <row r="9" spans="1:21" x14ac:dyDescent="0.3">
      <c r="B9" s="10" t="s">
        <v>229</v>
      </c>
      <c r="C9" s="379" t="str">
        <f>+VLOOKUP($L$2,'CUADRO MANDO'!$A$6:$M$102,13,FALSE)</f>
        <v>Mensual</v>
      </c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  <c r="O9" s="379"/>
    </row>
    <row r="10" spans="1:21" x14ac:dyDescent="0.3">
      <c r="B10" s="6" t="s">
        <v>230</v>
      </c>
      <c r="C10" s="378">
        <f>+VLOOKUP($L$2,'CUADRO MANDO'!$A$6:$M$102,8,FALSE)</f>
        <v>0</v>
      </c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</row>
    <row r="11" spans="1:21" x14ac:dyDescent="0.3">
      <c r="B11" s="375" t="s">
        <v>231</v>
      </c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</row>
    <row r="12" spans="1:21" x14ac:dyDescent="0.3">
      <c r="B12" s="302" t="s">
        <v>61</v>
      </c>
      <c r="C12" s="309">
        <v>2024</v>
      </c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</row>
    <row r="13" spans="1:21" x14ac:dyDescent="0.3">
      <c r="B13" s="302"/>
      <c r="C13" s="6" t="s">
        <v>62</v>
      </c>
      <c r="D13" s="6" t="s">
        <v>63</v>
      </c>
      <c r="E13" s="6" t="s">
        <v>64</v>
      </c>
      <c r="F13" s="6" t="s">
        <v>65</v>
      </c>
      <c r="G13" s="6" t="s">
        <v>66</v>
      </c>
      <c r="H13" s="6" t="s">
        <v>67</v>
      </c>
      <c r="I13" s="6" t="s">
        <v>68</v>
      </c>
      <c r="J13" s="6" t="s">
        <v>69</v>
      </c>
      <c r="K13" s="6" t="s">
        <v>70</v>
      </c>
      <c r="L13" s="6" t="s">
        <v>71</v>
      </c>
      <c r="M13" s="6" t="s">
        <v>72</v>
      </c>
      <c r="N13" s="6" t="s">
        <v>73</v>
      </c>
      <c r="O13" s="6" t="s">
        <v>75</v>
      </c>
    </row>
    <row r="14" spans="1:21" ht="26" x14ac:dyDescent="0.3">
      <c r="B14" s="9" t="str">
        <f>+'INGRESO VARIABLES'!D19</f>
        <v>No. Dias incap. AT mes + No. Dias cargados 
mes</v>
      </c>
      <c r="C14" s="146">
        <f>+VLOOKUP($B14,'INGRESO VARIABLES'!$D$5:$P$100,2,FALSE)</f>
        <v>0</v>
      </c>
      <c r="D14" s="146">
        <f>+VLOOKUP($B14,'INGRESO VARIABLES'!$D$5:$P$100,3,FALSE)</f>
        <v>0</v>
      </c>
      <c r="E14" s="146">
        <f>+VLOOKUP($B14,'INGRESO VARIABLES'!$D$5:$P$100,4,FALSE)</f>
        <v>0</v>
      </c>
      <c r="F14" s="146">
        <f>+VLOOKUP($B14,'INGRESO VARIABLES'!$D$5:$P$100,5,FALSE)</f>
        <v>0</v>
      </c>
      <c r="G14" s="146">
        <f>+VLOOKUP($B14,'INGRESO VARIABLES'!$D$5:$P$100,6,FALSE)</f>
        <v>0</v>
      </c>
      <c r="H14" s="146">
        <f>+VLOOKUP($B14,'INGRESO VARIABLES'!$D$5:$P$100,7,FALSE)</f>
        <v>0</v>
      </c>
      <c r="I14" s="146">
        <f>+VLOOKUP($B14,'INGRESO VARIABLES'!$D$5:$P$100,8,FALSE)</f>
        <v>0</v>
      </c>
      <c r="J14" s="146">
        <f>+VLOOKUP($B14,'INGRESO VARIABLES'!$D$5:$P$100,9,FALSE)</f>
        <v>0</v>
      </c>
      <c r="K14" s="146">
        <f>+VLOOKUP($B14,'INGRESO VARIABLES'!$D$5:$P$100,10,FALSE)</f>
        <v>0</v>
      </c>
      <c r="L14" s="146">
        <f>+VLOOKUP($B14,'INGRESO VARIABLES'!$D$5:$P$100,11,FALSE)</f>
        <v>0</v>
      </c>
      <c r="M14" s="146">
        <f>+VLOOKUP($B14,'INGRESO VARIABLES'!$D$5:$P$100,12,FALSE)</f>
        <v>0</v>
      </c>
      <c r="N14" s="146">
        <f>+VLOOKUP($B14,'INGRESO VARIABLES'!$D$5:$P$100,13,FALSE)</f>
        <v>0</v>
      </c>
      <c r="O14" s="146">
        <f>+SUM(C14:N14)</f>
        <v>0</v>
      </c>
    </row>
    <row r="15" spans="1:21" x14ac:dyDescent="0.3">
      <c r="B15" s="9" t="str">
        <f>+'INGRESO VARIABLES'!D20</f>
        <v>No. Trabajadores Mes</v>
      </c>
      <c r="C15" s="146">
        <f>+VLOOKUP($B15,'INGRESO VARIABLES'!$D$5:$P$100,2,FALSE)</f>
        <v>76</v>
      </c>
      <c r="D15" s="146">
        <f>+VLOOKUP($B15,'INGRESO VARIABLES'!$D$5:$P$100,3,FALSE)</f>
        <v>76</v>
      </c>
      <c r="E15" s="146">
        <f>+VLOOKUP($B15,'INGRESO VARIABLES'!$D$5:$P$100,4,FALSE)</f>
        <v>77</v>
      </c>
      <c r="F15" s="146">
        <f>+VLOOKUP($B15,'INGRESO VARIABLES'!$D$5:$P$100,5,FALSE)</f>
        <v>77</v>
      </c>
      <c r="G15" s="146">
        <f>+VLOOKUP($B15,'INGRESO VARIABLES'!$D$5:$P$100,6,FALSE)</f>
        <v>78</v>
      </c>
      <c r="H15" s="146">
        <f>+VLOOKUP($B15,'INGRESO VARIABLES'!$D$5:$P$100,7,FALSE)</f>
        <v>78</v>
      </c>
      <c r="I15" s="146">
        <f>+VLOOKUP($B15,'INGRESO VARIABLES'!$D$5:$P$100,8,FALSE)</f>
        <v>79</v>
      </c>
      <c r="J15" s="146">
        <f>+VLOOKUP($B15,'INGRESO VARIABLES'!$D$5:$P$100,9,FALSE)</f>
        <v>82</v>
      </c>
      <c r="K15" s="146">
        <f>+VLOOKUP($B15,'INGRESO VARIABLES'!$D$5:$P$100,10,FALSE)</f>
        <v>73</v>
      </c>
      <c r="L15" s="146">
        <f>+VLOOKUP($B15,'INGRESO VARIABLES'!$D$5:$P$100,11,FALSE)</f>
        <v>43</v>
      </c>
      <c r="M15" s="146">
        <f>+VLOOKUP($B15,'INGRESO VARIABLES'!$D$5:$P$100,12,FALSE)</f>
        <v>45</v>
      </c>
      <c r="N15" s="146">
        <f>+VLOOKUP($B15,'INGRESO VARIABLES'!$D$5:$P$100,13,FALSE)</f>
        <v>48</v>
      </c>
      <c r="O15" s="146">
        <f>+SUM(C15:N15)</f>
        <v>832</v>
      </c>
    </row>
    <row r="16" spans="1:21" x14ac:dyDescent="0.3">
      <c r="B16" s="18" t="s">
        <v>122</v>
      </c>
      <c r="C16" s="149">
        <f>+$C$10</f>
        <v>0</v>
      </c>
      <c r="D16" s="149">
        <f t="shared" ref="D16:O16" si="0">+$C$10</f>
        <v>0</v>
      </c>
      <c r="E16" s="149">
        <f t="shared" si="0"/>
        <v>0</v>
      </c>
      <c r="F16" s="149">
        <f t="shared" si="0"/>
        <v>0</v>
      </c>
      <c r="G16" s="149">
        <f t="shared" si="0"/>
        <v>0</v>
      </c>
      <c r="H16" s="149">
        <f t="shared" si="0"/>
        <v>0</v>
      </c>
      <c r="I16" s="149">
        <f t="shared" si="0"/>
        <v>0</v>
      </c>
      <c r="J16" s="149">
        <f t="shared" si="0"/>
        <v>0</v>
      </c>
      <c r="K16" s="149">
        <f t="shared" si="0"/>
        <v>0</v>
      </c>
      <c r="L16" s="149">
        <f t="shared" si="0"/>
        <v>0</v>
      </c>
      <c r="M16" s="149">
        <f t="shared" si="0"/>
        <v>0</v>
      </c>
      <c r="N16" s="149">
        <f t="shared" si="0"/>
        <v>0</v>
      </c>
      <c r="O16" s="149">
        <f t="shared" si="0"/>
        <v>0</v>
      </c>
    </row>
    <row r="17" spans="2:15" ht="37.5" customHeight="1" x14ac:dyDescent="0.3">
      <c r="B17" s="3" t="str">
        <f>+C7</f>
        <v>Por cada 100 trabajadores que laboraron en el mes se perdieron X días por Accidente de Trabajo</v>
      </c>
      <c r="C17" s="56">
        <f>+C14/C15*100</f>
        <v>0</v>
      </c>
      <c r="D17" s="56">
        <f>+D14/D15*100</f>
        <v>0</v>
      </c>
      <c r="E17" s="56">
        <f>+E14/E15*100</f>
        <v>0</v>
      </c>
      <c r="F17" s="56">
        <f t="shared" ref="F17:N17" si="1">+F14/F15*100</f>
        <v>0</v>
      </c>
      <c r="G17" s="56">
        <f t="shared" si="1"/>
        <v>0</v>
      </c>
      <c r="H17" s="56">
        <f t="shared" si="1"/>
        <v>0</v>
      </c>
      <c r="I17" s="56">
        <f t="shared" si="1"/>
        <v>0</v>
      </c>
      <c r="J17" s="56">
        <f t="shared" si="1"/>
        <v>0</v>
      </c>
      <c r="K17" s="56">
        <f t="shared" si="1"/>
        <v>0</v>
      </c>
      <c r="L17" s="56">
        <f t="shared" si="1"/>
        <v>0</v>
      </c>
      <c r="M17" s="56">
        <f t="shared" si="1"/>
        <v>0</v>
      </c>
      <c r="N17" s="56">
        <f t="shared" si="1"/>
        <v>0</v>
      </c>
      <c r="O17" s="56">
        <f>+O14/O15*100</f>
        <v>0</v>
      </c>
    </row>
    <row r="18" spans="2:15" ht="9" customHeight="1" x14ac:dyDescent="0.3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5" ht="35.25" customHeight="1" x14ac:dyDescent="0.3">
      <c r="B19" s="375" t="s">
        <v>232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</row>
    <row r="20" spans="2:15" ht="24.75" customHeight="1" x14ac:dyDescent="0.3">
      <c r="B20" s="318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</row>
    <row r="21" spans="2:15" ht="24.75" customHeight="1" x14ac:dyDescent="0.3">
      <c r="B21" s="318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</row>
    <row r="22" spans="2:15" ht="24.75" customHeight="1" x14ac:dyDescent="0.3"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</row>
    <row r="23" spans="2:15" ht="24.75" customHeight="1" x14ac:dyDescent="0.3"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</row>
    <row r="24" spans="2:15" ht="24.75" customHeight="1" x14ac:dyDescent="0.3">
      <c r="B24" s="318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</row>
    <row r="25" spans="2:15" ht="24.75" customHeight="1" x14ac:dyDescent="0.3">
      <c r="B25" s="318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</row>
    <row r="26" spans="2:15" ht="24.75" customHeight="1" x14ac:dyDescent="0.3">
      <c r="B26" s="318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</row>
    <row r="27" spans="2:15" ht="24.75" customHeight="1" x14ac:dyDescent="0.3">
      <c r="B27" s="318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</row>
    <row r="28" spans="2:15" ht="24.75" customHeight="1" x14ac:dyDescent="0.3">
      <c r="B28" s="318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</row>
    <row r="29" spans="2:15" ht="24.75" customHeight="1" x14ac:dyDescent="0.3">
      <c r="B29" s="318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19"/>
    </row>
    <row r="30" spans="2:15" ht="24.75" customHeight="1" x14ac:dyDescent="0.3">
      <c r="B30" s="318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19"/>
    </row>
    <row r="31" spans="2:15" ht="24.75" customHeight="1" x14ac:dyDescent="0.3">
      <c r="B31" s="318"/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</row>
    <row r="32" spans="2:15" x14ac:dyDescent="0.3"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</row>
    <row r="33" spans="2:15" ht="29.25" customHeight="1" x14ac:dyDescent="0.3">
      <c r="B33" s="367" t="s">
        <v>233</v>
      </c>
      <c r="C33" s="367"/>
      <c r="D33" s="367"/>
      <c r="E33" s="367"/>
      <c r="F33" s="367"/>
      <c r="G33" s="367"/>
      <c r="H33" s="367"/>
      <c r="I33" s="367"/>
      <c r="J33" s="299" t="s">
        <v>238</v>
      </c>
      <c r="K33" s="300"/>
      <c r="L33" s="300"/>
      <c r="M33" s="300"/>
      <c r="N33" s="301"/>
      <c r="O33" s="32"/>
    </row>
    <row r="34" spans="2:15" ht="35.25" customHeight="1" x14ac:dyDescent="0.3">
      <c r="B34" s="2" t="s">
        <v>62</v>
      </c>
      <c r="C34" s="373">
        <f>C17</f>
        <v>0</v>
      </c>
      <c r="D34" s="342"/>
      <c r="E34" s="342" t="s">
        <v>249</v>
      </c>
      <c r="F34" s="342"/>
      <c r="G34" s="342"/>
      <c r="H34" s="342"/>
      <c r="I34" s="342"/>
      <c r="J34" s="372"/>
      <c r="K34" s="346"/>
      <c r="L34" s="346"/>
      <c r="M34" s="346"/>
      <c r="N34" s="347"/>
      <c r="O34" s="36"/>
    </row>
    <row r="35" spans="2:15" ht="35.25" customHeight="1" x14ac:dyDescent="0.3">
      <c r="B35" s="2" t="s">
        <v>63</v>
      </c>
      <c r="C35" s="373">
        <f>D17</f>
        <v>0</v>
      </c>
      <c r="D35" s="342"/>
      <c r="E35" s="342" t="s">
        <v>249</v>
      </c>
      <c r="F35" s="342"/>
      <c r="G35" s="342"/>
      <c r="H35" s="342"/>
      <c r="I35" s="342"/>
      <c r="J35" s="372"/>
      <c r="K35" s="346"/>
      <c r="L35" s="346"/>
      <c r="M35" s="346"/>
      <c r="N35" s="347"/>
      <c r="O35" s="36"/>
    </row>
    <row r="36" spans="2:15" ht="35.25" customHeight="1" x14ac:dyDescent="0.3">
      <c r="B36" s="2" t="s">
        <v>64</v>
      </c>
      <c r="C36" s="373">
        <f>E17</f>
        <v>0</v>
      </c>
      <c r="D36" s="342"/>
      <c r="E36" s="342" t="s">
        <v>249</v>
      </c>
      <c r="F36" s="342"/>
      <c r="G36" s="342"/>
      <c r="H36" s="342"/>
      <c r="I36" s="342"/>
      <c r="J36" s="372"/>
      <c r="K36" s="346"/>
      <c r="L36" s="346"/>
      <c r="M36" s="346"/>
      <c r="N36" s="347"/>
      <c r="O36" s="36"/>
    </row>
    <row r="37" spans="2:15" ht="35.25" customHeight="1" x14ac:dyDescent="0.3">
      <c r="B37" s="2" t="s">
        <v>65</v>
      </c>
      <c r="C37" s="373">
        <f>F17</f>
        <v>0</v>
      </c>
      <c r="D37" s="342"/>
      <c r="E37" s="342" t="s">
        <v>249</v>
      </c>
      <c r="F37" s="342"/>
      <c r="G37" s="342"/>
      <c r="H37" s="342"/>
      <c r="I37" s="342"/>
      <c r="J37" s="372"/>
      <c r="K37" s="346"/>
      <c r="L37" s="346"/>
      <c r="M37" s="346"/>
      <c r="N37" s="347"/>
      <c r="O37" s="36"/>
    </row>
    <row r="38" spans="2:15" ht="35.25" customHeight="1" x14ac:dyDescent="0.3">
      <c r="B38" s="2" t="s">
        <v>66</v>
      </c>
      <c r="C38" s="373">
        <f>G17</f>
        <v>0</v>
      </c>
      <c r="D38" s="342"/>
      <c r="E38" s="342" t="s">
        <v>249</v>
      </c>
      <c r="F38" s="342"/>
      <c r="G38" s="342"/>
      <c r="H38" s="342"/>
      <c r="I38" s="342"/>
      <c r="J38" s="372"/>
      <c r="K38" s="346"/>
      <c r="L38" s="346"/>
      <c r="M38" s="346"/>
      <c r="N38" s="347"/>
      <c r="O38" s="36"/>
    </row>
    <row r="39" spans="2:15" ht="35.25" customHeight="1" x14ac:dyDescent="0.3">
      <c r="B39" s="2" t="s">
        <v>67</v>
      </c>
      <c r="C39" s="373">
        <f>H17</f>
        <v>0</v>
      </c>
      <c r="D39" s="342"/>
      <c r="E39" s="342" t="s">
        <v>249</v>
      </c>
      <c r="F39" s="342"/>
      <c r="G39" s="342"/>
      <c r="H39" s="342"/>
      <c r="I39" s="342"/>
      <c r="J39" s="372"/>
      <c r="K39" s="346"/>
      <c r="L39" s="346"/>
      <c r="M39" s="346"/>
      <c r="N39" s="347"/>
      <c r="O39" s="36"/>
    </row>
    <row r="40" spans="2:15" ht="35.25" customHeight="1" x14ac:dyDescent="0.3">
      <c r="B40" s="2" t="s">
        <v>68</v>
      </c>
      <c r="C40" s="373">
        <f>I17</f>
        <v>0</v>
      </c>
      <c r="D40" s="342"/>
      <c r="E40" s="342" t="s">
        <v>249</v>
      </c>
      <c r="F40" s="342"/>
      <c r="G40" s="342"/>
      <c r="H40" s="342"/>
      <c r="I40" s="342"/>
      <c r="J40" s="372"/>
      <c r="K40" s="346"/>
      <c r="L40" s="346"/>
      <c r="M40" s="346"/>
      <c r="N40" s="347"/>
      <c r="O40" s="36"/>
    </row>
    <row r="41" spans="2:15" ht="35.25" customHeight="1" x14ac:dyDescent="0.3">
      <c r="B41" s="2" t="s">
        <v>69</v>
      </c>
      <c r="C41" s="373">
        <f>J17</f>
        <v>0</v>
      </c>
      <c r="D41" s="342"/>
      <c r="E41" s="342" t="s">
        <v>249</v>
      </c>
      <c r="F41" s="342"/>
      <c r="G41" s="342"/>
      <c r="H41" s="342"/>
      <c r="I41" s="342"/>
      <c r="J41" s="372"/>
      <c r="K41" s="346"/>
      <c r="L41" s="346"/>
      <c r="M41" s="346"/>
      <c r="N41" s="347"/>
      <c r="O41" s="36"/>
    </row>
    <row r="42" spans="2:15" ht="35.25" customHeight="1" x14ac:dyDescent="0.3">
      <c r="B42" s="2" t="s">
        <v>70</v>
      </c>
      <c r="C42" s="373">
        <f>K17</f>
        <v>0</v>
      </c>
      <c r="D42" s="342"/>
      <c r="E42" s="342"/>
      <c r="F42" s="342"/>
      <c r="G42" s="342"/>
      <c r="H42" s="342"/>
      <c r="I42" s="342"/>
      <c r="J42" s="372"/>
      <c r="K42" s="346"/>
      <c r="L42" s="346"/>
      <c r="M42" s="346"/>
      <c r="N42" s="347"/>
      <c r="O42" s="36"/>
    </row>
    <row r="43" spans="2:15" ht="35.25" customHeight="1" x14ac:dyDescent="0.3">
      <c r="B43" s="2" t="s">
        <v>71</v>
      </c>
      <c r="C43" s="373">
        <f>L17</f>
        <v>0</v>
      </c>
      <c r="D43" s="342"/>
      <c r="E43" s="342"/>
      <c r="F43" s="342"/>
      <c r="G43" s="342"/>
      <c r="H43" s="342"/>
      <c r="I43" s="342"/>
      <c r="J43" s="372"/>
      <c r="K43" s="346"/>
      <c r="L43" s="346"/>
      <c r="M43" s="346"/>
      <c r="N43" s="347"/>
      <c r="O43" s="36"/>
    </row>
    <row r="44" spans="2:15" ht="35.25" customHeight="1" x14ac:dyDescent="0.3">
      <c r="B44" s="2" t="s">
        <v>72</v>
      </c>
      <c r="C44" s="373">
        <f>M17</f>
        <v>0</v>
      </c>
      <c r="D44" s="342"/>
      <c r="E44" s="342"/>
      <c r="F44" s="342"/>
      <c r="G44" s="342"/>
      <c r="H44" s="342"/>
      <c r="I44" s="342"/>
      <c r="J44" s="372"/>
      <c r="K44" s="346"/>
      <c r="L44" s="346"/>
      <c r="M44" s="346"/>
      <c r="N44" s="347"/>
      <c r="O44" s="36"/>
    </row>
    <row r="45" spans="2:15" ht="35.25" customHeight="1" x14ac:dyDescent="0.3">
      <c r="B45" s="2" t="s">
        <v>73</v>
      </c>
      <c r="C45" s="373">
        <f>N17</f>
        <v>0</v>
      </c>
      <c r="D45" s="342"/>
      <c r="E45" s="342"/>
      <c r="F45" s="342"/>
      <c r="G45" s="342"/>
      <c r="H45" s="342"/>
      <c r="I45" s="342"/>
      <c r="J45" s="372"/>
      <c r="K45" s="346"/>
      <c r="L45" s="346"/>
      <c r="M45" s="346"/>
      <c r="N45" s="347"/>
      <c r="O45" s="36"/>
    </row>
    <row r="46" spans="2:15" x14ac:dyDescent="0.3">
      <c r="O46" s="35"/>
    </row>
  </sheetData>
  <mergeCells count="56">
    <mergeCell ref="C10:O10"/>
    <mergeCell ref="B1:C3"/>
    <mergeCell ref="D1:K3"/>
    <mergeCell ref="L1:O1"/>
    <mergeCell ref="L2:O2"/>
    <mergeCell ref="L3:O3"/>
    <mergeCell ref="B4:N4"/>
    <mergeCell ref="B5:O5"/>
    <mergeCell ref="C6:O6"/>
    <mergeCell ref="C7:O7"/>
    <mergeCell ref="C8:O8"/>
    <mergeCell ref="C9:O9"/>
    <mergeCell ref="C35:D35"/>
    <mergeCell ref="E35:I35"/>
    <mergeCell ref="J35:N35"/>
    <mergeCell ref="B11:O11"/>
    <mergeCell ref="B12:B13"/>
    <mergeCell ref="C12:O12"/>
    <mergeCell ref="B19:O19"/>
    <mergeCell ref="B20:O31"/>
    <mergeCell ref="B32:N32"/>
    <mergeCell ref="B33:I33"/>
    <mergeCell ref="J33:N33"/>
    <mergeCell ref="C34:D34"/>
    <mergeCell ref="E34:I34"/>
    <mergeCell ref="J34:N34"/>
    <mergeCell ref="C36:D36"/>
    <mergeCell ref="E36:I36"/>
    <mergeCell ref="J36:N36"/>
    <mergeCell ref="C37:D37"/>
    <mergeCell ref="E37:I37"/>
    <mergeCell ref="J37:N37"/>
    <mergeCell ref="C38:D38"/>
    <mergeCell ref="E38:I38"/>
    <mergeCell ref="J38:N38"/>
    <mergeCell ref="C39:D39"/>
    <mergeCell ref="E39:I39"/>
    <mergeCell ref="J39:N39"/>
    <mergeCell ref="C40:D40"/>
    <mergeCell ref="E40:I40"/>
    <mergeCell ref="J40:N40"/>
    <mergeCell ref="C41:D41"/>
    <mergeCell ref="E41:I41"/>
    <mergeCell ref="J41:N41"/>
    <mergeCell ref="C42:D42"/>
    <mergeCell ref="E42:I42"/>
    <mergeCell ref="J42:N42"/>
    <mergeCell ref="C43:D43"/>
    <mergeCell ref="E43:I43"/>
    <mergeCell ref="J43:N43"/>
    <mergeCell ref="C44:D44"/>
    <mergeCell ref="E44:I44"/>
    <mergeCell ref="J44:N44"/>
    <mergeCell ref="C45:D45"/>
    <mergeCell ref="E45:I45"/>
    <mergeCell ref="J45:N45"/>
  </mergeCells>
  <hyperlinks>
    <hyperlink ref="S1" location="MENU!A1" display="Ir Menù" xr:uid="{6FAE57C8-4316-416C-A535-2D4B14325BE0}"/>
    <hyperlink ref="Q1" location="'CUADRO MANDO'!A1" display="Ir Cuadro de Mando" xr:uid="{B2C9F450-7290-46C5-8110-E3603A2A52A1}"/>
    <hyperlink ref="U1" location="'INGRESO VARIABLES'!A1" display="Ir Menù" xr:uid="{876FC31A-54A3-45A4-9432-271556D6831D}"/>
  </hyperlinks>
  <pageMargins left="0.7" right="0.7" top="0.75" bottom="0.75" header="0.3" footer="0.3"/>
  <pageSetup paperSize="9" scale="70" orientation="portrait" r:id="rId1"/>
  <ignoredErrors>
    <ignoredError sqref="C17:O17 C16:O16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9F7A-785E-4087-A7C5-5B685E9E6512}">
  <sheetPr codeName="Hoja15">
    <tabColor rgb="FF92D050"/>
  </sheetPr>
  <dimension ref="A1:T34"/>
  <sheetViews>
    <sheetView showGridLines="0" topLeftCell="A30" zoomScale="80" zoomScaleNormal="80" zoomScaleSheetLayoutView="115" workbookViewId="0">
      <selection activeCell="P16" sqref="P16"/>
    </sheetView>
  </sheetViews>
  <sheetFormatPr baseColWidth="10" defaultColWidth="11.453125" defaultRowHeight="13" x14ac:dyDescent="0.3"/>
  <cols>
    <col min="1" max="1" width="2.1796875" style="14" customWidth="1"/>
    <col min="2" max="2" width="48.1796875" style="1" customWidth="1"/>
    <col min="3" max="14" width="7.7265625" style="1" customWidth="1"/>
    <col min="15" max="15" width="10.7265625" style="1" customWidth="1"/>
    <col min="16" max="16" width="11.453125" style="1"/>
    <col min="17" max="17" width="2.81640625" style="1" customWidth="1"/>
    <col min="18" max="18" width="11.453125" style="1"/>
    <col min="19" max="19" width="3.1796875" style="1" customWidth="1"/>
    <col min="20" max="16384" width="11.453125" style="1"/>
  </cols>
  <sheetData>
    <row r="1" spans="1:20" s="8" customFormat="1" ht="30.75" customHeight="1" thickBot="1" x14ac:dyDescent="0.25">
      <c r="A1" s="13"/>
      <c r="B1" s="336"/>
      <c r="C1" s="337"/>
      <c r="D1" s="324" t="s">
        <v>226</v>
      </c>
      <c r="E1" s="325"/>
      <c r="F1" s="325"/>
      <c r="G1" s="325"/>
      <c r="H1" s="325"/>
      <c r="I1" s="325"/>
      <c r="J1" s="325"/>
      <c r="K1" s="325"/>
      <c r="L1" s="353"/>
      <c r="M1" s="353"/>
      <c r="N1" s="353"/>
      <c r="P1" s="119" t="s">
        <v>57</v>
      </c>
      <c r="R1" s="119" t="s">
        <v>116</v>
      </c>
      <c r="T1" s="120" t="s">
        <v>117</v>
      </c>
    </row>
    <row r="2" spans="1:20" s="8" customFormat="1" ht="24.75" customHeight="1" thickTop="1" x14ac:dyDescent="0.2">
      <c r="A2" s="13"/>
      <c r="B2" s="338"/>
      <c r="C2" s="339"/>
      <c r="D2" s="326"/>
      <c r="E2" s="327"/>
      <c r="F2" s="327"/>
      <c r="G2" s="327"/>
      <c r="H2" s="327"/>
      <c r="I2" s="327"/>
      <c r="J2" s="327"/>
      <c r="K2" s="327"/>
      <c r="L2" s="353">
        <v>9</v>
      </c>
      <c r="M2" s="353"/>
      <c r="N2" s="353"/>
    </row>
    <row r="3" spans="1:20" s="8" customFormat="1" ht="8.25" customHeight="1" x14ac:dyDescent="0.2">
      <c r="A3" s="13"/>
      <c r="B3" s="340"/>
      <c r="C3" s="341"/>
      <c r="D3" s="328"/>
      <c r="E3" s="329"/>
      <c r="F3" s="329"/>
      <c r="G3" s="329"/>
      <c r="H3" s="329"/>
      <c r="I3" s="329"/>
      <c r="J3" s="329"/>
      <c r="K3" s="329"/>
      <c r="L3" s="353"/>
      <c r="M3" s="353"/>
      <c r="N3" s="353"/>
    </row>
    <row r="4" spans="1:20" s="8" customFormat="1" ht="12" customHeight="1" x14ac:dyDescent="0.2">
      <c r="A4" s="13"/>
      <c r="B4" s="294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</row>
    <row r="5" spans="1:20" x14ac:dyDescent="0.3">
      <c r="B5" s="299" t="s">
        <v>228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1"/>
    </row>
    <row r="6" spans="1:20" ht="30" customHeight="1" x14ac:dyDescent="0.3">
      <c r="B6" s="6" t="s">
        <v>236</v>
      </c>
      <c r="C6" s="292" t="str">
        <f>+VLOOKUP($L$2,'CUADRO MANDO'!$A$6:$M$102,5,FALSE)</f>
        <v>Prevalencia de enfermedad laboral
No. Casos de enfermedad laboral presentes en una población en un periodo de tiempo</v>
      </c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20" x14ac:dyDescent="0.3">
      <c r="B7" s="6" t="s">
        <v>237</v>
      </c>
      <c r="C7" s="292" t="str">
        <f>+VLOOKUP($L$2,'CUADRO MANDO'!$A$6:$M$102,7,FALSE)</f>
        <v xml:space="preserve">Por cada 100.000 trabajadores existen X casos de enfermedad laboral en el año </v>
      </c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</row>
    <row r="8" spans="1:20" ht="35.25" customHeight="1" x14ac:dyDescent="0.3">
      <c r="B8" s="7" t="s">
        <v>59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</row>
    <row r="9" spans="1:20" x14ac:dyDescent="0.3">
      <c r="B9" s="10" t="s">
        <v>229</v>
      </c>
      <c r="C9" s="292" t="str">
        <f>+VLOOKUP($L$2,'CUADRO MANDO'!$A$6:$M$102,13,FALSE)</f>
        <v>Anual</v>
      </c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</row>
    <row r="10" spans="1:20" x14ac:dyDescent="0.3">
      <c r="B10" s="6" t="s">
        <v>230</v>
      </c>
      <c r="C10" s="381">
        <f>+VLOOKUP($L$2,'CUADRO MANDO'!$A$6:$M$102,8,FALSE)</f>
        <v>0</v>
      </c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</row>
    <row r="11" spans="1:20" x14ac:dyDescent="0.3">
      <c r="B11" s="359" t="s">
        <v>231</v>
      </c>
      <c r="C11" s="360"/>
      <c r="D11" s="360"/>
      <c r="E11" s="360"/>
      <c r="F11" s="360"/>
      <c r="G11" s="360"/>
      <c r="H11" s="360"/>
      <c r="I11" s="360"/>
      <c r="J11" s="360"/>
      <c r="K11" s="360"/>
      <c r="L11" s="360"/>
      <c r="M11" s="360"/>
      <c r="N11" s="360"/>
    </row>
    <row r="12" spans="1:20" x14ac:dyDescent="0.3">
      <c r="B12" s="302" t="s">
        <v>61</v>
      </c>
      <c r="C12" s="306" t="s">
        <v>250</v>
      </c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8"/>
    </row>
    <row r="13" spans="1:20" x14ac:dyDescent="0.3">
      <c r="B13" s="302"/>
      <c r="C13" s="309"/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1"/>
    </row>
    <row r="14" spans="1:20" x14ac:dyDescent="0.3">
      <c r="B14" s="40" t="str">
        <f>+'INGRESO VARIABLES'!$D$21</f>
        <v>No. Casos Nuevos-Antiguos EL. Año</v>
      </c>
      <c r="C14" s="361">
        <f>+VLOOKUP($B14,'INGRESO VARIABLES'!$D$5:$P$100,2,FALSE)</f>
        <v>0</v>
      </c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3"/>
    </row>
    <row r="15" spans="1:20" ht="12.75" customHeight="1" x14ac:dyDescent="0.3">
      <c r="B15" s="40" t="str">
        <f>+'INGRESO VARIABLES'!$D$22</f>
        <v>Prom. Total de Trabajadores en el Periodo</v>
      </c>
      <c r="C15" s="361">
        <f>+VLOOKUP($B15,'INGRESO VARIABLES'!$D$5:$P$100,2,FALSE)</f>
        <v>26.3</v>
      </c>
      <c r="D15" s="362"/>
      <c r="E15" s="362"/>
      <c r="F15" s="362"/>
      <c r="G15" s="362"/>
      <c r="H15" s="362"/>
      <c r="I15" s="362"/>
      <c r="J15" s="362"/>
      <c r="K15" s="362"/>
      <c r="L15" s="362"/>
      <c r="M15" s="362"/>
      <c r="N15" s="363"/>
    </row>
    <row r="16" spans="1:20" x14ac:dyDescent="0.3">
      <c r="B16" s="6" t="s">
        <v>230</v>
      </c>
      <c r="C16" s="382">
        <f>+C10</f>
        <v>0</v>
      </c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4"/>
    </row>
    <row r="17" spans="2:14" ht="26" x14ac:dyDescent="0.3">
      <c r="B17" s="3" t="str">
        <f>+C7</f>
        <v xml:space="preserve">Por cada 100.000 trabajadores existen X casos de enfermedad laboral en el año </v>
      </c>
      <c r="C17" s="385">
        <f>(C14/C15)*100000</f>
        <v>0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7"/>
    </row>
    <row r="18" spans="2:14" ht="9" customHeight="1" x14ac:dyDescent="0.3">
      <c r="B18" s="296" t="s">
        <v>102</v>
      </c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8"/>
    </row>
    <row r="19" spans="2:14" x14ac:dyDescent="0.3">
      <c r="B19" s="299" t="s">
        <v>232</v>
      </c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1"/>
    </row>
    <row r="20" spans="2:14" ht="24.75" customHeight="1" x14ac:dyDescent="0.3">
      <c r="B20" s="318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20"/>
    </row>
    <row r="21" spans="2:14" ht="24.75" customHeight="1" x14ac:dyDescent="0.3">
      <c r="B21" s="318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20"/>
    </row>
    <row r="22" spans="2:14" ht="24.75" customHeight="1" x14ac:dyDescent="0.3"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20"/>
    </row>
    <row r="23" spans="2:14" ht="24.75" customHeight="1" x14ac:dyDescent="0.3"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20"/>
    </row>
    <row r="24" spans="2:14" ht="24.75" customHeight="1" x14ac:dyDescent="0.3">
      <c r="B24" s="318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20"/>
    </row>
    <row r="25" spans="2:14" ht="24.75" customHeight="1" x14ac:dyDescent="0.3">
      <c r="B25" s="318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20"/>
    </row>
    <row r="26" spans="2:14" ht="24.75" customHeight="1" x14ac:dyDescent="0.3">
      <c r="B26" s="318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20"/>
    </row>
    <row r="27" spans="2:14" ht="24.75" customHeight="1" x14ac:dyDescent="0.3">
      <c r="B27" s="318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20"/>
    </row>
    <row r="28" spans="2:14" ht="24.75" customHeight="1" x14ac:dyDescent="0.3">
      <c r="B28" s="318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20"/>
    </row>
    <row r="29" spans="2:14" ht="24.75" customHeight="1" x14ac:dyDescent="0.3">
      <c r="B29" s="318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20"/>
    </row>
    <row r="30" spans="2:14" ht="24.75" customHeight="1" x14ac:dyDescent="0.3">
      <c r="B30" s="318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20"/>
    </row>
    <row r="31" spans="2:14" ht="24.75" customHeight="1" x14ac:dyDescent="0.3">
      <c r="B31" s="321"/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3"/>
    </row>
    <row r="32" spans="2:14" x14ac:dyDescent="0.3"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</row>
    <row r="33" spans="2:14" x14ac:dyDescent="0.3">
      <c r="B33" s="367" t="s">
        <v>233</v>
      </c>
      <c r="C33" s="367"/>
      <c r="D33" s="367"/>
      <c r="E33" s="367"/>
      <c r="F33" s="367"/>
      <c r="G33" s="367"/>
      <c r="H33" s="367"/>
      <c r="I33" s="367" t="s">
        <v>238</v>
      </c>
      <c r="J33" s="367"/>
      <c r="K33" s="367"/>
      <c r="L33" s="367"/>
      <c r="M33" s="367"/>
      <c r="N33" s="367"/>
    </row>
    <row r="34" spans="2:14" ht="74.25" customHeight="1" x14ac:dyDescent="0.3">
      <c r="B34" s="2" t="s">
        <v>234</v>
      </c>
      <c r="C34" s="380">
        <f>C17</f>
        <v>0</v>
      </c>
      <c r="D34" s="365"/>
      <c r="E34" s="342" t="s">
        <v>242</v>
      </c>
      <c r="F34" s="342"/>
      <c r="G34" s="342"/>
      <c r="H34" s="342"/>
      <c r="I34" s="342"/>
      <c r="J34" s="342"/>
      <c r="K34" s="342"/>
      <c r="L34" s="342"/>
      <c r="M34" s="342"/>
      <c r="N34" s="342"/>
    </row>
  </sheetData>
  <mergeCells count="28">
    <mergeCell ref="B19:N19"/>
    <mergeCell ref="B20:N31"/>
    <mergeCell ref="B32:N32"/>
    <mergeCell ref="C14:N14"/>
    <mergeCell ref="C15:N15"/>
    <mergeCell ref="C16:N16"/>
    <mergeCell ref="C17:N17"/>
    <mergeCell ref="B18:N18"/>
    <mergeCell ref="B4:N4"/>
    <mergeCell ref="C10:N10"/>
    <mergeCell ref="B11:N11"/>
    <mergeCell ref="B12:B13"/>
    <mergeCell ref="C12:N13"/>
    <mergeCell ref="B5:N5"/>
    <mergeCell ref="C6:N6"/>
    <mergeCell ref="C7:N7"/>
    <mergeCell ref="C8:N8"/>
    <mergeCell ref="C9:N9"/>
    <mergeCell ref="B1:C3"/>
    <mergeCell ref="D1:K3"/>
    <mergeCell ref="L1:N1"/>
    <mergeCell ref="L2:N2"/>
    <mergeCell ref="L3:N3"/>
    <mergeCell ref="B33:H33"/>
    <mergeCell ref="I33:N33"/>
    <mergeCell ref="C34:D34"/>
    <mergeCell ref="E34:H34"/>
    <mergeCell ref="I34:N34"/>
  </mergeCells>
  <hyperlinks>
    <hyperlink ref="R1" location="MENU!A1" display="Ir Menù" xr:uid="{0FA95053-E27A-4521-93D7-9B04A38955E4}"/>
    <hyperlink ref="P1" location="'CUADRO MANDO'!A1" display="Ir Cuadro de Mando" xr:uid="{B5D2644D-FB42-4851-A1CA-071523CDDC36}"/>
    <hyperlink ref="T1" location="'INGRESO VARIABLES'!A1" display="Ir Menù" xr:uid="{A7A9676E-D024-429B-832A-E04637198A6D}"/>
  </hyperlinks>
  <pageMargins left="0.7" right="0.7" top="0.75" bottom="0.75" header="0.3" footer="0.3"/>
  <pageSetup paperSize="9" scale="74" orientation="portrait" r:id="rId1"/>
  <ignoredErrors>
    <ignoredError sqref="C16:N17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71E7C-FFBC-4304-9F45-8570330637D4}">
  <sheetPr codeName="Hoja16">
    <tabColor rgb="FF92D050"/>
  </sheetPr>
  <dimension ref="A1:T34"/>
  <sheetViews>
    <sheetView showGridLines="0" topLeftCell="A28" zoomScale="80" zoomScaleNormal="80" zoomScaleSheetLayoutView="115" workbookViewId="0">
      <selection activeCell="B34" sqref="B34"/>
    </sheetView>
  </sheetViews>
  <sheetFormatPr baseColWidth="10" defaultColWidth="11.453125" defaultRowHeight="13" x14ac:dyDescent="0.3"/>
  <cols>
    <col min="1" max="1" width="2.1796875" style="14" customWidth="1"/>
    <col min="2" max="2" width="55.26953125" style="1" customWidth="1"/>
    <col min="3" max="14" width="7.7265625" style="1" customWidth="1"/>
    <col min="15" max="15" width="10.7265625" style="1" customWidth="1"/>
    <col min="16" max="16" width="11.453125" style="1"/>
    <col min="17" max="17" width="2.26953125" style="1" customWidth="1"/>
    <col min="18" max="18" width="11.453125" style="1"/>
    <col min="19" max="19" width="3" style="1" customWidth="1"/>
    <col min="20" max="16384" width="11.453125" style="1"/>
  </cols>
  <sheetData>
    <row r="1" spans="1:20" s="8" customFormat="1" ht="30.75" customHeight="1" thickBot="1" x14ac:dyDescent="0.25">
      <c r="A1" s="13"/>
      <c r="B1" s="336"/>
      <c r="C1" s="337"/>
      <c r="D1" s="324" t="s">
        <v>226</v>
      </c>
      <c r="E1" s="325"/>
      <c r="F1" s="325"/>
      <c r="G1" s="325"/>
      <c r="H1" s="325"/>
      <c r="I1" s="325"/>
      <c r="J1" s="325"/>
      <c r="K1" s="325"/>
      <c r="L1" s="353"/>
      <c r="M1" s="353"/>
      <c r="N1" s="353"/>
      <c r="P1" s="119" t="s">
        <v>57</v>
      </c>
      <c r="R1" s="119" t="s">
        <v>116</v>
      </c>
      <c r="T1" s="120" t="s">
        <v>117</v>
      </c>
    </row>
    <row r="2" spans="1:20" s="8" customFormat="1" ht="24.75" customHeight="1" thickTop="1" x14ac:dyDescent="0.2">
      <c r="A2" s="13"/>
      <c r="B2" s="338"/>
      <c r="C2" s="339"/>
      <c r="D2" s="326"/>
      <c r="E2" s="327"/>
      <c r="F2" s="327"/>
      <c r="G2" s="327"/>
      <c r="H2" s="327"/>
      <c r="I2" s="327"/>
      <c r="J2" s="327"/>
      <c r="K2" s="327"/>
      <c r="L2" s="353">
        <v>10</v>
      </c>
      <c r="M2" s="353"/>
      <c r="N2" s="353"/>
    </row>
    <row r="3" spans="1:20" s="8" customFormat="1" ht="8.25" customHeight="1" x14ac:dyDescent="0.2">
      <c r="A3" s="13"/>
      <c r="B3" s="340"/>
      <c r="C3" s="341"/>
      <c r="D3" s="328"/>
      <c r="E3" s="329"/>
      <c r="F3" s="329"/>
      <c r="G3" s="329"/>
      <c r="H3" s="329"/>
      <c r="I3" s="329"/>
      <c r="J3" s="329"/>
      <c r="K3" s="329"/>
      <c r="L3" s="353"/>
      <c r="M3" s="353"/>
      <c r="N3" s="353"/>
    </row>
    <row r="4" spans="1:20" s="8" customFormat="1" ht="12" customHeight="1" x14ac:dyDescent="0.2">
      <c r="A4" s="13"/>
      <c r="B4" s="294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</row>
    <row r="5" spans="1:20" x14ac:dyDescent="0.3">
      <c r="B5" s="299" t="s">
        <v>228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1"/>
    </row>
    <row r="6" spans="1:20" x14ac:dyDescent="0.3">
      <c r="B6" s="6" t="s">
        <v>236</v>
      </c>
      <c r="C6" s="292" t="str">
        <f>+VLOOKUP($L$2,'CUADRO MANDO'!$A$6:$M$102,5,FALSE)</f>
        <v>Incidencia de enfermedad laboral
Número de casos nuevos de enfermedad laboral en una población determinada en un periodo de tiempo</v>
      </c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20" x14ac:dyDescent="0.3">
      <c r="B7" s="6" t="s">
        <v>237</v>
      </c>
      <c r="C7" s="292" t="str">
        <f>+VLOOKUP($L$2,'CUADRO MANDO'!$A$6:$M$102,7,FALSE)</f>
        <v xml:space="preserve">Por cada 100.000 trabajadores existen X casos nuevos de enfermedad laboral en el año </v>
      </c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</row>
    <row r="8" spans="1:20" ht="38.25" customHeight="1" x14ac:dyDescent="0.3">
      <c r="B8" s="7" t="s">
        <v>59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</row>
    <row r="9" spans="1:20" x14ac:dyDescent="0.3">
      <c r="B9" s="10" t="s">
        <v>229</v>
      </c>
      <c r="C9" s="292" t="str">
        <f>+VLOOKUP($L$2,'CUADRO MANDO'!$A$6:$M$102,13,FALSE)</f>
        <v>Anual</v>
      </c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</row>
    <row r="10" spans="1:20" x14ac:dyDescent="0.3">
      <c r="B10" s="6" t="s">
        <v>230</v>
      </c>
      <c r="C10" s="388">
        <f>+VLOOKUP($L$2,'CUADRO MANDO'!$A$6:$M$102,8,FALSE)</f>
        <v>0</v>
      </c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</row>
    <row r="11" spans="1:20" x14ac:dyDescent="0.3">
      <c r="B11" s="359" t="s">
        <v>231</v>
      </c>
      <c r="C11" s="360"/>
      <c r="D11" s="360"/>
      <c r="E11" s="360"/>
      <c r="F11" s="360"/>
      <c r="G11" s="360"/>
      <c r="H11" s="360"/>
      <c r="I11" s="360"/>
      <c r="J11" s="360"/>
      <c r="K11" s="360"/>
      <c r="L11" s="360"/>
      <c r="M11" s="360"/>
      <c r="N11" s="360"/>
    </row>
    <row r="12" spans="1:20" x14ac:dyDescent="0.3">
      <c r="B12" s="302" t="s">
        <v>61</v>
      </c>
      <c r="C12" s="306" t="s">
        <v>250</v>
      </c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8"/>
    </row>
    <row r="13" spans="1:20" x14ac:dyDescent="0.3">
      <c r="B13" s="302"/>
      <c r="C13" s="309"/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1"/>
    </row>
    <row r="14" spans="1:20" x14ac:dyDescent="0.3">
      <c r="B14" s="40" t="str">
        <f>+'INGRESO VARIABLES'!$D$23</f>
        <v>No. Casos Nuevos EL. Año</v>
      </c>
      <c r="C14" s="361">
        <f>+VLOOKUP($B14,'INGRESO VARIABLES'!$D$5:$P$100,2,FALSE)</f>
        <v>0</v>
      </c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3"/>
    </row>
    <row r="15" spans="1:20" ht="12.75" customHeight="1" x14ac:dyDescent="0.3">
      <c r="B15" s="40" t="str">
        <f>+'INGRESO VARIABLES'!$D$24</f>
        <v>Prom. Total de Trabajadores en el Periodo.</v>
      </c>
      <c r="C15" s="361">
        <f>+VLOOKUP($B15,'INGRESO VARIABLES'!$D$5:$P$100,2,FALSE)</f>
        <v>26.3</v>
      </c>
      <c r="D15" s="362"/>
      <c r="E15" s="362"/>
      <c r="F15" s="362"/>
      <c r="G15" s="362"/>
      <c r="H15" s="362"/>
      <c r="I15" s="362"/>
      <c r="J15" s="362"/>
      <c r="K15" s="362"/>
      <c r="L15" s="362"/>
      <c r="M15" s="362"/>
      <c r="N15" s="363"/>
    </row>
    <row r="16" spans="1:20" x14ac:dyDescent="0.3">
      <c r="B16" s="6" t="s">
        <v>230</v>
      </c>
      <c r="C16" s="382">
        <f>+C10</f>
        <v>0</v>
      </c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4"/>
    </row>
    <row r="17" spans="2:14" ht="30" customHeight="1" x14ac:dyDescent="0.3">
      <c r="B17" s="3" t="str">
        <f>+C7</f>
        <v xml:space="preserve">Por cada 100.000 trabajadores existen X casos nuevos de enfermedad laboral en el año </v>
      </c>
      <c r="C17" s="382">
        <f>(C14/C15)*100000</f>
        <v>0</v>
      </c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4"/>
    </row>
    <row r="18" spans="2:14" ht="9" customHeight="1" x14ac:dyDescent="0.3">
      <c r="B18" s="296" t="s">
        <v>102</v>
      </c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8"/>
    </row>
    <row r="19" spans="2:14" x14ac:dyDescent="0.3">
      <c r="B19" s="299" t="s">
        <v>232</v>
      </c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1"/>
    </row>
    <row r="20" spans="2:14" ht="24.75" customHeight="1" x14ac:dyDescent="0.3">
      <c r="B20" s="318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20"/>
    </row>
    <row r="21" spans="2:14" ht="24.75" customHeight="1" x14ac:dyDescent="0.3">
      <c r="B21" s="318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20"/>
    </row>
    <row r="22" spans="2:14" ht="24.75" customHeight="1" x14ac:dyDescent="0.3"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20"/>
    </row>
    <row r="23" spans="2:14" ht="24.75" customHeight="1" x14ac:dyDescent="0.3"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20"/>
    </row>
    <row r="24" spans="2:14" ht="24.75" customHeight="1" x14ac:dyDescent="0.3">
      <c r="B24" s="318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20"/>
    </row>
    <row r="25" spans="2:14" ht="24.75" customHeight="1" x14ac:dyDescent="0.3">
      <c r="B25" s="318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20"/>
    </row>
    <row r="26" spans="2:14" ht="24.75" customHeight="1" x14ac:dyDescent="0.3">
      <c r="B26" s="318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20"/>
    </row>
    <row r="27" spans="2:14" ht="24.75" customHeight="1" x14ac:dyDescent="0.3">
      <c r="B27" s="318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20"/>
    </row>
    <row r="28" spans="2:14" ht="24.75" customHeight="1" x14ac:dyDescent="0.3">
      <c r="B28" s="318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20"/>
    </row>
    <row r="29" spans="2:14" ht="24.75" customHeight="1" x14ac:dyDescent="0.3">
      <c r="B29" s="318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20"/>
    </row>
    <row r="30" spans="2:14" ht="24.75" customHeight="1" x14ac:dyDescent="0.3">
      <c r="B30" s="318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20"/>
    </row>
    <row r="31" spans="2:14" ht="24.75" customHeight="1" x14ac:dyDescent="0.3">
      <c r="B31" s="321"/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3"/>
    </row>
    <row r="32" spans="2:14" x14ac:dyDescent="0.3"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</row>
    <row r="33" spans="2:14" x14ac:dyDescent="0.3">
      <c r="B33" s="367" t="s">
        <v>233</v>
      </c>
      <c r="C33" s="367"/>
      <c r="D33" s="367"/>
      <c r="E33" s="367"/>
      <c r="F33" s="367"/>
      <c r="G33" s="367"/>
      <c r="H33" s="367"/>
      <c r="I33" s="367" t="s">
        <v>238</v>
      </c>
      <c r="J33" s="367"/>
      <c r="K33" s="367"/>
      <c r="L33" s="367"/>
      <c r="M33" s="367"/>
      <c r="N33" s="367"/>
    </row>
    <row r="34" spans="2:14" ht="74.25" customHeight="1" x14ac:dyDescent="0.3">
      <c r="B34" s="2" t="s">
        <v>234</v>
      </c>
      <c r="C34" s="342">
        <f>SUM(B18)</f>
        <v>0</v>
      </c>
      <c r="D34" s="342"/>
      <c r="E34" s="342" t="s">
        <v>251</v>
      </c>
      <c r="F34" s="342"/>
      <c r="G34" s="342"/>
      <c r="H34" s="342"/>
      <c r="I34" s="342"/>
      <c r="J34" s="342"/>
      <c r="K34" s="342"/>
      <c r="L34" s="342"/>
      <c r="M34" s="342"/>
      <c r="N34" s="342"/>
    </row>
  </sheetData>
  <mergeCells count="28">
    <mergeCell ref="B4:N4"/>
    <mergeCell ref="B1:C3"/>
    <mergeCell ref="D1:K3"/>
    <mergeCell ref="L1:N1"/>
    <mergeCell ref="L2:N2"/>
    <mergeCell ref="L3:N3"/>
    <mergeCell ref="C16:N16"/>
    <mergeCell ref="B5:N5"/>
    <mergeCell ref="C6:N6"/>
    <mergeCell ref="C7:N7"/>
    <mergeCell ref="C8:N8"/>
    <mergeCell ref="C9:N9"/>
    <mergeCell ref="C10:N10"/>
    <mergeCell ref="B11:N11"/>
    <mergeCell ref="B12:B13"/>
    <mergeCell ref="C12:N13"/>
    <mergeCell ref="C14:N14"/>
    <mergeCell ref="C15:N15"/>
    <mergeCell ref="C34:D34"/>
    <mergeCell ref="E34:H34"/>
    <mergeCell ref="I34:N34"/>
    <mergeCell ref="C17:N17"/>
    <mergeCell ref="B18:N18"/>
    <mergeCell ref="B19:N19"/>
    <mergeCell ref="B20:N31"/>
    <mergeCell ref="B32:N32"/>
    <mergeCell ref="B33:H33"/>
    <mergeCell ref="I33:N33"/>
  </mergeCells>
  <hyperlinks>
    <hyperlink ref="R1" location="MENU!A1" display="Ir Menù" xr:uid="{8C448808-A4A9-4D5F-9A74-87E0723141A3}"/>
    <hyperlink ref="P1" location="'CUADRO MANDO'!A1" display="Ir Cuadro de Mando" xr:uid="{99DC6F7E-3EC5-4257-A276-F7697AF4E52A}"/>
    <hyperlink ref="T1" location="'INGRESO VARIABLES'!A1" display="Ir Menù" xr:uid="{1358F33D-F6AE-41B8-89CA-DD9474D71A80}"/>
  </hyperlinks>
  <pageMargins left="0.7" right="0.7" top="0.75" bottom="0.75" header="0.3" footer="0.3"/>
  <pageSetup paperSize="9" scale="74" orientation="portrait" r:id="rId1"/>
  <ignoredErrors>
    <ignoredError sqref="C16:N17" unlocked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95A38-0279-4C7B-832F-F7B4B8F58DA0}">
  <sheetPr>
    <tabColor rgb="FF92D050"/>
  </sheetPr>
  <dimension ref="A1:T34"/>
  <sheetViews>
    <sheetView showGridLines="0" topLeftCell="A21" zoomScale="80" zoomScaleNormal="80" zoomScaleSheetLayoutView="115" workbookViewId="0">
      <selection activeCell="B34" sqref="B34"/>
    </sheetView>
  </sheetViews>
  <sheetFormatPr baseColWidth="10" defaultColWidth="11.453125" defaultRowHeight="13" x14ac:dyDescent="0.3"/>
  <cols>
    <col min="1" max="1" width="2.1796875" style="14" customWidth="1"/>
    <col min="2" max="2" width="55.26953125" style="1" customWidth="1"/>
    <col min="3" max="14" width="7.7265625" style="1" customWidth="1"/>
    <col min="15" max="15" width="10.7265625" style="1" customWidth="1"/>
    <col min="16" max="16" width="11.453125" style="1"/>
    <col min="17" max="17" width="2.26953125" style="1" customWidth="1"/>
    <col min="18" max="18" width="11.453125" style="1"/>
    <col min="19" max="19" width="3" style="1" customWidth="1"/>
    <col min="20" max="16384" width="11.453125" style="1"/>
  </cols>
  <sheetData>
    <row r="1" spans="1:20" s="8" customFormat="1" ht="30.75" customHeight="1" thickBot="1" x14ac:dyDescent="0.25">
      <c r="A1" s="13"/>
      <c r="B1" s="336"/>
      <c r="C1" s="337"/>
      <c r="D1" s="324" t="s">
        <v>226</v>
      </c>
      <c r="E1" s="325"/>
      <c r="F1" s="325"/>
      <c r="G1" s="325"/>
      <c r="H1" s="325"/>
      <c r="I1" s="325"/>
      <c r="J1" s="325"/>
      <c r="K1" s="325"/>
      <c r="L1" s="353"/>
      <c r="M1" s="353"/>
      <c r="N1" s="353"/>
      <c r="P1" s="119" t="s">
        <v>57</v>
      </c>
      <c r="R1" s="119" t="s">
        <v>116</v>
      </c>
      <c r="T1" s="120" t="s">
        <v>117</v>
      </c>
    </row>
    <row r="2" spans="1:20" s="8" customFormat="1" ht="24.75" customHeight="1" thickTop="1" x14ac:dyDescent="0.2">
      <c r="A2" s="13"/>
      <c r="B2" s="338"/>
      <c r="C2" s="339"/>
      <c r="D2" s="326"/>
      <c r="E2" s="327"/>
      <c r="F2" s="327"/>
      <c r="G2" s="327"/>
      <c r="H2" s="327"/>
      <c r="I2" s="327"/>
      <c r="J2" s="327"/>
      <c r="K2" s="327"/>
      <c r="L2" s="353">
        <v>11</v>
      </c>
      <c r="M2" s="353"/>
      <c r="N2" s="353"/>
    </row>
    <row r="3" spans="1:20" s="8" customFormat="1" ht="8.25" customHeight="1" x14ac:dyDescent="0.2">
      <c r="A3" s="13"/>
      <c r="B3" s="340"/>
      <c r="C3" s="341"/>
      <c r="D3" s="328"/>
      <c r="E3" s="329"/>
      <c r="F3" s="329"/>
      <c r="G3" s="329"/>
      <c r="H3" s="329"/>
      <c r="I3" s="329"/>
      <c r="J3" s="329"/>
      <c r="K3" s="329"/>
      <c r="L3" s="353"/>
      <c r="M3" s="353"/>
      <c r="N3" s="353"/>
    </row>
    <row r="4" spans="1:20" s="8" customFormat="1" ht="12" customHeight="1" x14ac:dyDescent="0.2">
      <c r="A4" s="13"/>
      <c r="B4" s="294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</row>
    <row r="5" spans="1:20" x14ac:dyDescent="0.3">
      <c r="B5" s="299" t="s">
        <v>228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1"/>
    </row>
    <row r="6" spans="1:20" ht="27.75" customHeight="1" x14ac:dyDescent="0.3">
      <c r="B6" s="6" t="s">
        <v>236</v>
      </c>
      <c r="C6" s="292" t="str">
        <f>+VLOOKUP($L$2,'CUADRO MANDO'!$A$6:$M$102,5,FALSE)</f>
        <v>Proporción de Accidentes de Trabajo Mortales
Número de Accidentes mortales en el año</v>
      </c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20" x14ac:dyDescent="0.3">
      <c r="B7" s="6" t="s">
        <v>237</v>
      </c>
      <c r="C7" s="292" t="str">
        <f>+VLOOKUP($L$2,'CUADRO MANDO'!$A$6:$M$102,7,FALSE)</f>
        <v>En el año el X% de accidentes de Trabajo, fueron mortales</v>
      </c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</row>
    <row r="8" spans="1:20" ht="38.25" customHeight="1" x14ac:dyDescent="0.3">
      <c r="B8" s="7" t="s">
        <v>59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</row>
    <row r="9" spans="1:20" x14ac:dyDescent="0.3">
      <c r="B9" s="10" t="s">
        <v>229</v>
      </c>
      <c r="C9" s="292" t="str">
        <f>+VLOOKUP($L$2,'CUADRO MANDO'!$A$6:$M$102,13,FALSE)</f>
        <v>Anual</v>
      </c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</row>
    <row r="10" spans="1:20" x14ac:dyDescent="0.3">
      <c r="B10" s="6" t="s">
        <v>230</v>
      </c>
      <c r="C10" s="396">
        <f>+VLOOKUP($L$2,'CUADRO MANDO'!$A$6:$M$102,8,FALSE)</f>
        <v>0</v>
      </c>
      <c r="D10" s="396"/>
      <c r="E10" s="396"/>
      <c r="F10" s="396"/>
      <c r="G10" s="396"/>
      <c r="H10" s="396"/>
      <c r="I10" s="396"/>
      <c r="J10" s="396"/>
      <c r="K10" s="396"/>
      <c r="L10" s="396"/>
      <c r="M10" s="396"/>
      <c r="N10" s="396"/>
    </row>
    <row r="11" spans="1:20" x14ac:dyDescent="0.3">
      <c r="B11" s="359" t="s">
        <v>231</v>
      </c>
      <c r="C11" s="360"/>
      <c r="D11" s="360"/>
      <c r="E11" s="360"/>
      <c r="F11" s="360"/>
      <c r="G11" s="360"/>
      <c r="H11" s="360"/>
      <c r="I11" s="360"/>
      <c r="J11" s="360"/>
      <c r="K11" s="360"/>
      <c r="L11" s="360"/>
      <c r="M11" s="360"/>
      <c r="N11" s="360"/>
    </row>
    <row r="12" spans="1:20" x14ac:dyDescent="0.3">
      <c r="B12" s="302" t="s">
        <v>61</v>
      </c>
      <c r="C12" s="306" t="s">
        <v>250</v>
      </c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8"/>
    </row>
    <row r="13" spans="1:20" x14ac:dyDescent="0.3">
      <c r="B13" s="302"/>
      <c r="C13" s="309"/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1"/>
    </row>
    <row r="14" spans="1:20" x14ac:dyDescent="0.3">
      <c r="B14" s="40" t="str">
        <f>+'INGRESO VARIABLES'!$D$25</f>
        <v>No. AT Mortales en el año</v>
      </c>
      <c r="C14" s="361">
        <f>+VLOOKUP($B14,'INGRESO VARIABLES'!$D$5:$P$100,2,FALSE)</f>
        <v>0</v>
      </c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3"/>
    </row>
    <row r="15" spans="1:20" ht="12.75" customHeight="1" x14ac:dyDescent="0.3">
      <c r="B15" s="40" t="str">
        <f>+'INGRESO VARIABLES'!$D$26</f>
        <v>No. Total Accidentes de trabajo en el año</v>
      </c>
      <c r="C15" s="361">
        <f>+VLOOKUP($B15,'INGRESO VARIABLES'!$D$5:$P$100,2,FALSE)</f>
        <v>0</v>
      </c>
      <c r="D15" s="362"/>
      <c r="E15" s="362"/>
      <c r="F15" s="362"/>
      <c r="G15" s="362"/>
      <c r="H15" s="362"/>
      <c r="I15" s="362"/>
      <c r="J15" s="362"/>
      <c r="K15" s="362"/>
      <c r="L15" s="362"/>
      <c r="M15" s="362"/>
      <c r="N15" s="363"/>
    </row>
    <row r="16" spans="1:20" x14ac:dyDescent="0.3">
      <c r="B16" s="6" t="s">
        <v>230</v>
      </c>
      <c r="C16" s="390">
        <f>+C10</f>
        <v>0</v>
      </c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2"/>
    </row>
    <row r="17" spans="2:14" ht="30" customHeight="1" x14ac:dyDescent="0.3">
      <c r="B17" s="3" t="str">
        <f>+C7</f>
        <v>En el año el X% de accidentes de Trabajo, fueron mortales</v>
      </c>
      <c r="C17" s="390">
        <v>0</v>
      </c>
      <c r="D17" s="391"/>
      <c r="E17" s="391"/>
      <c r="F17" s="391"/>
      <c r="G17" s="391"/>
      <c r="H17" s="391"/>
      <c r="I17" s="391"/>
      <c r="J17" s="391"/>
      <c r="K17" s="391"/>
      <c r="L17" s="391"/>
      <c r="M17" s="391"/>
      <c r="N17" s="392"/>
    </row>
    <row r="18" spans="2:14" ht="9" customHeight="1" x14ac:dyDescent="0.3">
      <c r="B18" s="296" t="s">
        <v>102</v>
      </c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8"/>
    </row>
    <row r="19" spans="2:14" x14ac:dyDescent="0.3">
      <c r="B19" s="299" t="s">
        <v>232</v>
      </c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1"/>
    </row>
    <row r="20" spans="2:14" ht="24.75" customHeight="1" x14ac:dyDescent="0.3">
      <c r="B20" s="318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20"/>
    </row>
    <row r="21" spans="2:14" ht="24.75" customHeight="1" x14ac:dyDescent="0.3">
      <c r="B21" s="318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20"/>
    </row>
    <row r="22" spans="2:14" ht="24.75" customHeight="1" x14ac:dyDescent="0.3"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20"/>
    </row>
    <row r="23" spans="2:14" ht="24.75" customHeight="1" x14ac:dyDescent="0.3"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20"/>
    </row>
    <row r="24" spans="2:14" ht="24.75" customHeight="1" x14ac:dyDescent="0.3">
      <c r="B24" s="318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20"/>
    </row>
    <row r="25" spans="2:14" ht="24.75" customHeight="1" x14ac:dyDescent="0.3">
      <c r="B25" s="318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20"/>
    </row>
    <row r="26" spans="2:14" ht="24.75" customHeight="1" x14ac:dyDescent="0.3">
      <c r="B26" s="318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20"/>
    </row>
    <row r="27" spans="2:14" ht="24.75" customHeight="1" x14ac:dyDescent="0.3">
      <c r="B27" s="318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20"/>
    </row>
    <row r="28" spans="2:14" ht="24.75" customHeight="1" x14ac:dyDescent="0.3">
      <c r="B28" s="318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20"/>
    </row>
    <row r="29" spans="2:14" ht="24.75" customHeight="1" x14ac:dyDescent="0.3">
      <c r="B29" s="318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20"/>
    </row>
    <row r="30" spans="2:14" ht="24.75" customHeight="1" x14ac:dyDescent="0.3">
      <c r="B30" s="318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20"/>
    </row>
    <row r="31" spans="2:14" ht="24.75" customHeight="1" x14ac:dyDescent="0.3">
      <c r="B31" s="321"/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3"/>
    </row>
    <row r="32" spans="2:14" x14ac:dyDescent="0.3"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</row>
    <row r="33" spans="2:14" ht="15" customHeight="1" x14ac:dyDescent="0.3">
      <c r="B33" s="299" t="s">
        <v>233</v>
      </c>
      <c r="C33" s="300"/>
      <c r="D33" s="300"/>
      <c r="E33" s="300"/>
      <c r="F33" s="300"/>
      <c r="G33" s="300"/>
      <c r="H33" s="301"/>
      <c r="I33" s="299" t="s">
        <v>238</v>
      </c>
      <c r="J33" s="300"/>
      <c r="K33" s="300"/>
      <c r="L33" s="300"/>
      <c r="M33" s="300"/>
      <c r="N33" s="301"/>
    </row>
    <row r="34" spans="2:14" ht="74.25" customHeight="1" x14ac:dyDescent="0.3">
      <c r="B34" s="2" t="s">
        <v>234</v>
      </c>
      <c r="C34" s="389">
        <f>C17</f>
        <v>0</v>
      </c>
      <c r="D34" s="365"/>
      <c r="E34" s="393" t="s">
        <v>252</v>
      </c>
      <c r="F34" s="394"/>
      <c r="G34" s="394"/>
      <c r="H34" s="395"/>
      <c r="I34" s="372"/>
      <c r="J34" s="346"/>
      <c r="K34" s="346"/>
      <c r="L34" s="346"/>
      <c r="M34" s="346"/>
      <c r="N34" s="347"/>
    </row>
  </sheetData>
  <mergeCells count="28">
    <mergeCell ref="B4:N4"/>
    <mergeCell ref="B1:C3"/>
    <mergeCell ref="D1:K3"/>
    <mergeCell ref="L1:N1"/>
    <mergeCell ref="L2:N2"/>
    <mergeCell ref="L3:N3"/>
    <mergeCell ref="C16:N16"/>
    <mergeCell ref="B5:N5"/>
    <mergeCell ref="C6:N6"/>
    <mergeCell ref="C7:N7"/>
    <mergeCell ref="C8:N8"/>
    <mergeCell ref="C9:N9"/>
    <mergeCell ref="C10:N10"/>
    <mergeCell ref="B11:N11"/>
    <mergeCell ref="B12:B13"/>
    <mergeCell ref="C12:N13"/>
    <mergeCell ref="C14:N14"/>
    <mergeCell ref="C15:N15"/>
    <mergeCell ref="C34:D34"/>
    <mergeCell ref="I34:N34"/>
    <mergeCell ref="I33:N33"/>
    <mergeCell ref="B33:H33"/>
    <mergeCell ref="C17:N17"/>
    <mergeCell ref="B18:N18"/>
    <mergeCell ref="B19:N19"/>
    <mergeCell ref="B20:N31"/>
    <mergeCell ref="B32:N32"/>
    <mergeCell ref="E34:H34"/>
  </mergeCells>
  <hyperlinks>
    <hyperlink ref="R1" location="MENU!A1" display="Ir Menù" xr:uid="{55D62EB7-B389-4AF9-ABC5-E93F797CAADA}"/>
    <hyperlink ref="P1" location="'CUADRO MANDO'!A1" display="Ir Cuadro de Mando" xr:uid="{794B4EED-6998-42E5-92D6-1441A105F320}"/>
    <hyperlink ref="T1" location="'INGRESO VARIABLES'!A1" display="Ir Menù" xr:uid="{486C1674-1E65-4B72-9C05-C5FB1E04CDD7}"/>
  </hyperlinks>
  <pageMargins left="0.7" right="0.7" top="0.75" bottom="0.75" header="0.3" footer="0.3"/>
  <pageSetup paperSize="9" scale="74" orientation="portrait" r:id="rId1"/>
  <ignoredErrors>
    <ignoredError sqref="C16" unlocked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71758-9633-4C06-B3B3-974CCA8C4EF0}">
  <sheetPr codeName="Hoja18">
    <tabColor rgb="FF92D050"/>
  </sheetPr>
  <dimension ref="A1:U46"/>
  <sheetViews>
    <sheetView showGridLines="0" topLeftCell="A3" zoomScale="80" zoomScaleNormal="80" zoomScaleSheetLayoutView="115" workbookViewId="0">
      <selection activeCell="E34" sqref="E34:I41"/>
    </sheetView>
  </sheetViews>
  <sheetFormatPr baseColWidth="10" defaultColWidth="11.453125" defaultRowHeight="13" x14ac:dyDescent="0.3"/>
  <cols>
    <col min="1" max="1" width="2.1796875" style="14" customWidth="1"/>
    <col min="2" max="2" width="48.7265625" style="1" customWidth="1"/>
    <col min="3" max="15" width="10.7265625" style="1" customWidth="1"/>
    <col min="16" max="16" width="8.453125" style="1" customWidth="1"/>
    <col min="17" max="17" width="11.453125" style="1"/>
    <col min="18" max="18" width="3.81640625" style="1" customWidth="1"/>
    <col min="19" max="19" width="11.453125" style="1"/>
    <col min="20" max="20" width="3.81640625" style="1" customWidth="1"/>
    <col min="21" max="16384" width="11.453125" style="1"/>
  </cols>
  <sheetData>
    <row r="1" spans="1:21" s="8" customFormat="1" ht="30.75" customHeight="1" thickBot="1" x14ac:dyDescent="0.25">
      <c r="A1" s="13"/>
      <c r="B1" s="336"/>
      <c r="C1" s="337"/>
      <c r="D1" s="324" t="s">
        <v>226</v>
      </c>
      <c r="E1" s="325"/>
      <c r="F1" s="325"/>
      <c r="G1" s="325"/>
      <c r="H1" s="325"/>
      <c r="I1" s="325"/>
      <c r="J1" s="325"/>
      <c r="K1" s="325"/>
      <c r="L1" s="353"/>
      <c r="M1" s="353"/>
      <c r="N1" s="353"/>
      <c r="O1" s="353"/>
      <c r="Q1" s="119" t="s">
        <v>57</v>
      </c>
      <c r="S1" s="119" t="s">
        <v>116</v>
      </c>
      <c r="U1" s="120" t="s">
        <v>117</v>
      </c>
    </row>
    <row r="2" spans="1:21" s="8" customFormat="1" ht="24.75" customHeight="1" thickTop="1" x14ac:dyDescent="0.2">
      <c r="A2" s="13"/>
      <c r="B2" s="338"/>
      <c r="C2" s="339"/>
      <c r="D2" s="326"/>
      <c r="E2" s="327"/>
      <c r="F2" s="327"/>
      <c r="G2" s="327"/>
      <c r="H2" s="327"/>
      <c r="I2" s="327"/>
      <c r="J2" s="327"/>
      <c r="K2" s="327"/>
      <c r="L2" s="353">
        <v>12</v>
      </c>
      <c r="M2" s="353"/>
      <c r="N2" s="353"/>
      <c r="O2" s="353"/>
    </row>
    <row r="3" spans="1:21" s="8" customFormat="1" ht="8.25" customHeight="1" x14ac:dyDescent="0.2">
      <c r="A3" s="13"/>
      <c r="B3" s="340"/>
      <c r="C3" s="341"/>
      <c r="D3" s="328"/>
      <c r="E3" s="329"/>
      <c r="F3" s="329"/>
      <c r="G3" s="329"/>
      <c r="H3" s="329"/>
      <c r="I3" s="329"/>
      <c r="J3" s="329"/>
      <c r="K3" s="329"/>
      <c r="L3" s="353"/>
      <c r="M3" s="353"/>
      <c r="N3" s="353"/>
      <c r="O3" s="353"/>
    </row>
    <row r="4" spans="1:21" s="8" customFormat="1" ht="12" customHeight="1" x14ac:dyDescent="0.2">
      <c r="A4" s="13"/>
      <c r="B4" s="294"/>
      <c r="C4" s="295"/>
      <c r="D4" s="295"/>
      <c r="E4" s="295"/>
      <c r="F4" s="295"/>
      <c r="G4" s="295"/>
      <c r="H4" s="295"/>
      <c r="I4" s="295"/>
      <c r="J4" s="295"/>
      <c r="K4" s="295"/>
      <c r="L4" s="374"/>
      <c r="M4" s="374"/>
      <c r="N4" s="374"/>
    </row>
    <row r="5" spans="1:21" x14ac:dyDescent="0.3">
      <c r="B5" s="375" t="s">
        <v>228</v>
      </c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</row>
    <row r="6" spans="1:21" ht="30.75" customHeight="1" x14ac:dyDescent="0.3">
      <c r="B6" s="6" t="s">
        <v>236</v>
      </c>
      <c r="C6" s="292" t="str">
        <f>+VLOOKUP($L$2,'CUADRO MANDO'!$A$6:$M$102,5,FALSE)</f>
        <v>Ausentismo por Causa Médica
Es la no asistencia al trabajo con incapacidad médica</v>
      </c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</row>
    <row r="7" spans="1:21" ht="12.75" customHeight="1" x14ac:dyDescent="0.3">
      <c r="B7" s="6" t="s">
        <v>237</v>
      </c>
      <c r="C7" s="292" t="str">
        <f>+VLOOKUP($L$2,'CUADRO MANDO'!$A$6:$M$102,7,FALSE)</f>
        <v>En el mes se perdieron X% de días programados de trabajo por incapacidad médica</v>
      </c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</row>
    <row r="8" spans="1:21" ht="41.25" customHeight="1" x14ac:dyDescent="0.3">
      <c r="B8" s="7" t="s">
        <v>59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</row>
    <row r="9" spans="1:21" x14ac:dyDescent="0.3">
      <c r="B9" s="10" t="s">
        <v>229</v>
      </c>
      <c r="C9" s="292" t="str">
        <f>+VLOOKUP($L$2,'CUADRO MANDO'!$A$6:$M$102,13,FALSE)</f>
        <v>Mensual</v>
      </c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</row>
    <row r="10" spans="1:21" x14ac:dyDescent="0.3">
      <c r="B10" s="6" t="s">
        <v>230</v>
      </c>
      <c r="C10" s="357">
        <f>+VLOOKUP($L$2,'CUADRO MANDO'!$A$6:$M$102,8,FALSE)</f>
        <v>0.03</v>
      </c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</row>
    <row r="11" spans="1:21" x14ac:dyDescent="0.3">
      <c r="B11" s="375" t="s">
        <v>231</v>
      </c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</row>
    <row r="12" spans="1:21" x14ac:dyDescent="0.3">
      <c r="B12" s="302" t="s">
        <v>61</v>
      </c>
      <c r="C12" s="309">
        <v>2024</v>
      </c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</row>
    <row r="13" spans="1:21" x14ac:dyDescent="0.3">
      <c r="B13" s="302"/>
      <c r="C13" s="6" t="s">
        <v>62</v>
      </c>
      <c r="D13" s="6" t="s">
        <v>63</v>
      </c>
      <c r="E13" s="6" t="s">
        <v>64</v>
      </c>
      <c r="F13" s="6" t="s">
        <v>65</v>
      </c>
      <c r="G13" s="6" t="s">
        <v>66</v>
      </c>
      <c r="H13" s="6" t="s">
        <v>67</v>
      </c>
      <c r="I13" s="6" t="s">
        <v>68</v>
      </c>
      <c r="J13" s="6" t="s">
        <v>69</v>
      </c>
      <c r="K13" s="6" t="s">
        <v>70</v>
      </c>
      <c r="L13" s="6" t="s">
        <v>71</v>
      </c>
      <c r="M13" s="6" t="s">
        <v>72</v>
      </c>
      <c r="N13" s="6" t="s">
        <v>73</v>
      </c>
      <c r="O13" s="6" t="s">
        <v>75</v>
      </c>
    </row>
    <row r="14" spans="1:21" x14ac:dyDescent="0.3">
      <c r="B14" s="9" t="str">
        <f>+'INGRESO VARIABLES'!D27</f>
        <v>No. Dias Perdidos por Incap. Enf. Lab. Comun</v>
      </c>
      <c r="C14" s="146">
        <f>+VLOOKUP($B14,'INGRESO VARIABLES'!$D$5:$P$100,2,FALSE)</f>
        <v>13</v>
      </c>
      <c r="D14" s="146">
        <f>+VLOOKUP($B14,'INGRESO VARIABLES'!$D$5:$P$100,3,FALSE)</f>
        <v>48</v>
      </c>
      <c r="E14" s="146">
        <f>+VLOOKUP($B14,'INGRESO VARIABLES'!$D$5:$P$100,4,FALSE)</f>
        <v>29</v>
      </c>
      <c r="F14" s="146">
        <f>+VLOOKUP($B14,'INGRESO VARIABLES'!$D$5:$P$100,5,FALSE)</f>
        <v>0</v>
      </c>
      <c r="G14" s="146">
        <f>+VLOOKUP($B14,'INGRESO VARIABLES'!$D$5:$P$100,6,FALSE)</f>
        <v>0</v>
      </c>
      <c r="H14" s="146">
        <f>+VLOOKUP($B14,'INGRESO VARIABLES'!$D$5:$P$100,7,FALSE)</f>
        <v>22</v>
      </c>
      <c r="I14" s="146">
        <f>+VLOOKUP($B14,'INGRESO VARIABLES'!$D$5:$P$100,8,FALSE)</f>
        <v>10</v>
      </c>
      <c r="J14" s="146">
        <f>+VLOOKUP($B14,'INGRESO VARIABLES'!$D$5:$P$100,9,FALSE)</f>
        <v>20</v>
      </c>
      <c r="K14" s="146" t="str">
        <f>+VLOOKUP($B14,'INGRESO VARIABLES'!$D$5:$P$100,10,FALSE)</f>
        <v>|</v>
      </c>
      <c r="L14" s="146">
        <f>+VLOOKUP($B14,'INGRESO VARIABLES'!$D$5:$P$100,11,FALSE)</f>
        <v>0</v>
      </c>
      <c r="M14" s="146">
        <f>+VLOOKUP($B14,'INGRESO VARIABLES'!$D$5:$P$100,12,FALSE)</f>
        <v>0</v>
      </c>
      <c r="N14" s="146">
        <f>+VLOOKUP($B14,'INGRESO VARIABLES'!$D$5:$P$100,13,FALSE)</f>
        <v>0</v>
      </c>
      <c r="O14" s="146">
        <f>+SUM(C14:N14)</f>
        <v>142</v>
      </c>
    </row>
    <row r="15" spans="1:21" x14ac:dyDescent="0.3">
      <c r="B15" s="9" t="str">
        <f>+'INGRESO VARIABLES'!D28</f>
        <v>No. Dias Programados de Trabajo * No. Trabaj</v>
      </c>
      <c r="C15" s="146">
        <f>+VLOOKUP($B15,'INGRESO VARIABLES'!$D$5:$P$100,2,FALSE)</f>
        <v>2280</v>
      </c>
      <c r="D15" s="146">
        <f>+VLOOKUP($B15,'INGRESO VARIABLES'!$D$5:$P$100,3,FALSE)</f>
        <v>1900</v>
      </c>
      <c r="E15" s="146">
        <f>+VLOOKUP($B15,'INGRESO VARIABLES'!$D$5:$P$100,4,FALSE)</f>
        <v>2002</v>
      </c>
      <c r="F15" s="146">
        <f>+VLOOKUP($B15,'INGRESO VARIABLES'!$D$5:$P$100,5,FALSE)</f>
        <v>2002</v>
      </c>
      <c r="G15" s="146">
        <f>+VLOOKUP($B15,'INGRESO VARIABLES'!$D$5:$P$100,6,FALSE)</f>
        <v>2106</v>
      </c>
      <c r="H15" s="146">
        <f>+VLOOKUP($B15,'INGRESO VARIABLES'!$D$5:$P$100,7,FALSE)</f>
        <v>1950</v>
      </c>
      <c r="I15" s="146">
        <f>+VLOOKUP($B15,'INGRESO VARIABLES'!$D$5:$P$100,8,FALSE)</f>
        <v>2106</v>
      </c>
      <c r="J15" s="146">
        <f>+VLOOKUP($B15,'INGRESO VARIABLES'!$D$5:$P$100,9,FALSE)</f>
        <v>2214</v>
      </c>
      <c r="K15" s="146">
        <f>+VLOOKUP($B15,'INGRESO VARIABLES'!$D$5:$P$100,10,FALSE)</f>
        <v>2214</v>
      </c>
      <c r="L15" s="146">
        <f>+VLOOKUP($B15,'INGRESO VARIABLES'!$D$5:$P$100,11,FALSE)</f>
        <v>2214</v>
      </c>
      <c r="M15" s="146">
        <f>+VLOOKUP($B15,'INGRESO VARIABLES'!$D$5:$P$100,12,FALSE)</f>
        <v>2214</v>
      </c>
      <c r="N15" s="146">
        <f>+VLOOKUP($B15,'INGRESO VARIABLES'!$D$5:$P$100,13,FALSE)</f>
        <v>2214</v>
      </c>
      <c r="O15" s="146">
        <f>+SUM(C15:N15)</f>
        <v>25416</v>
      </c>
    </row>
    <row r="16" spans="1:21" x14ac:dyDescent="0.3">
      <c r="B16" s="18" t="s">
        <v>122</v>
      </c>
      <c r="C16" s="38">
        <f>+$C$10</f>
        <v>0.03</v>
      </c>
      <c r="D16" s="38">
        <f t="shared" ref="D16:O16" si="0">+$C$10</f>
        <v>0.03</v>
      </c>
      <c r="E16" s="38">
        <f t="shared" si="0"/>
        <v>0.03</v>
      </c>
      <c r="F16" s="38">
        <f t="shared" si="0"/>
        <v>0.03</v>
      </c>
      <c r="G16" s="38">
        <f t="shared" si="0"/>
        <v>0.03</v>
      </c>
      <c r="H16" s="38">
        <f t="shared" si="0"/>
        <v>0.03</v>
      </c>
      <c r="I16" s="38">
        <f t="shared" si="0"/>
        <v>0.03</v>
      </c>
      <c r="J16" s="38">
        <f t="shared" si="0"/>
        <v>0.03</v>
      </c>
      <c r="K16" s="38">
        <f t="shared" si="0"/>
        <v>0.03</v>
      </c>
      <c r="L16" s="38">
        <f t="shared" si="0"/>
        <v>0.03</v>
      </c>
      <c r="M16" s="38">
        <f t="shared" si="0"/>
        <v>0.03</v>
      </c>
      <c r="N16" s="38">
        <f t="shared" si="0"/>
        <v>0.03</v>
      </c>
      <c r="O16" s="38">
        <f t="shared" si="0"/>
        <v>0.03</v>
      </c>
    </row>
    <row r="17" spans="2:15" ht="26" x14ac:dyDescent="0.3">
      <c r="B17" s="3" t="str">
        <f>+C7</f>
        <v>En el mes se perdieron X% de días programados de trabajo por incapacidad médica</v>
      </c>
      <c r="C17" s="57">
        <f>+C14/C15</f>
        <v>5.7017543859649127E-3</v>
      </c>
      <c r="D17" s="57">
        <f t="shared" ref="D17:N17" si="1">+D14/D15</f>
        <v>2.5263157894736842E-2</v>
      </c>
      <c r="E17" s="57">
        <f t="shared" si="1"/>
        <v>1.4485514485514486E-2</v>
      </c>
      <c r="F17" s="57">
        <f t="shared" si="1"/>
        <v>0</v>
      </c>
      <c r="G17" s="57">
        <f t="shared" si="1"/>
        <v>0</v>
      </c>
      <c r="H17" s="57">
        <f t="shared" si="1"/>
        <v>1.1282051282051283E-2</v>
      </c>
      <c r="I17" s="57">
        <f t="shared" si="1"/>
        <v>4.7483380816714148E-3</v>
      </c>
      <c r="J17" s="57">
        <f t="shared" si="1"/>
        <v>9.0334236675700084E-3</v>
      </c>
      <c r="K17" s="57" t="e">
        <f t="shared" si="1"/>
        <v>#VALUE!</v>
      </c>
      <c r="L17" s="57">
        <f t="shared" si="1"/>
        <v>0</v>
      </c>
      <c r="M17" s="57">
        <f t="shared" si="1"/>
        <v>0</v>
      </c>
      <c r="N17" s="57">
        <f t="shared" si="1"/>
        <v>0</v>
      </c>
      <c r="O17" s="57">
        <f>+O14/O15</f>
        <v>5.5870317909977969E-3</v>
      </c>
    </row>
    <row r="18" spans="2:15" ht="9" customHeight="1" x14ac:dyDescent="0.3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5" ht="35.25" customHeight="1" x14ac:dyDescent="0.3">
      <c r="B19" s="375" t="s">
        <v>232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</row>
    <row r="20" spans="2:15" ht="24.75" customHeight="1" x14ac:dyDescent="0.3">
      <c r="B20" s="318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</row>
    <row r="21" spans="2:15" ht="24.75" customHeight="1" x14ac:dyDescent="0.3">
      <c r="B21" s="318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</row>
    <row r="22" spans="2:15" ht="24.75" customHeight="1" x14ac:dyDescent="0.3"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</row>
    <row r="23" spans="2:15" ht="24.75" customHeight="1" x14ac:dyDescent="0.3"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</row>
    <row r="24" spans="2:15" ht="24.75" customHeight="1" x14ac:dyDescent="0.3">
      <c r="B24" s="318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</row>
    <row r="25" spans="2:15" ht="24.75" customHeight="1" x14ac:dyDescent="0.3">
      <c r="B25" s="318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</row>
    <row r="26" spans="2:15" ht="24.75" customHeight="1" x14ac:dyDescent="0.3">
      <c r="B26" s="318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</row>
    <row r="27" spans="2:15" ht="24.75" customHeight="1" x14ac:dyDescent="0.3">
      <c r="B27" s="318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</row>
    <row r="28" spans="2:15" ht="24.75" customHeight="1" x14ac:dyDescent="0.3">
      <c r="B28" s="318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</row>
    <row r="29" spans="2:15" ht="24.75" customHeight="1" x14ac:dyDescent="0.3">
      <c r="B29" s="318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19"/>
    </row>
    <row r="30" spans="2:15" ht="24.75" customHeight="1" x14ac:dyDescent="0.3">
      <c r="B30" s="318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19"/>
    </row>
    <row r="31" spans="2:15" ht="24.75" customHeight="1" x14ac:dyDescent="0.3">
      <c r="B31" s="318"/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</row>
    <row r="32" spans="2:15" x14ac:dyDescent="0.3"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</row>
    <row r="33" spans="2:15" ht="29.25" customHeight="1" x14ac:dyDescent="0.3">
      <c r="B33" s="367" t="s">
        <v>233</v>
      </c>
      <c r="C33" s="367"/>
      <c r="D33" s="367"/>
      <c r="E33" s="367"/>
      <c r="F33" s="367"/>
      <c r="G33" s="367"/>
      <c r="H33" s="367"/>
      <c r="I33" s="367"/>
      <c r="J33" s="299" t="s">
        <v>238</v>
      </c>
      <c r="K33" s="300"/>
      <c r="L33" s="300"/>
      <c r="M33" s="300"/>
      <c r="N33" s="301"/>
      <c r="O33" s="32"/>
    </row>
    <row r="34" spans="2:15" ht="61.5" customHeight="1" x14ac:dyDescent="0.3">
      <c r="B34" s="2" t="s">
        <v>62</v>
      </c>
      <c r="C34" s="397">
        <f>SUM(C17)</f>
        <v>5.7017543859649127E-3</v>
      </c>
      <c r="D34" s="342"/>
      <c r="E34" s="366" t="s">
        <v>253</v>
      </c>
      <c r="F34" s="366"/>
      <c r="G34" s="366"/>
      <c r="H34" s="366"/>
      <c r="I34" s="366"/>
      <c r="J34" s="398"/>
      <c r="K34" s="399"/>
      <c r="L34" s="399"/>
      <c r="M34" s="399"/>
      <c r="N34" s="400"/>
      <c r="O34" s="36"/>
    </row>
    <row r="35" spans="2:15" ht="57.75" customHeight="1" x14ac:dyDescent="0.3">
      <c r="B35" s="2" t="s">
        <v>63</v>
      </c>
      <c r="C35" s="397">
        <f>SUM(D17)</f>
        <v>2.5263157894736842E-2</v>
      </c>
      <c r="D35" s="342"/>
      <c r="E35" s="366" t="s">
        <v>253</v>
      </c>
      <c r="F35" s="366"/>
      <c r="G35" s="366"/>
      <c r="H35" s="366"/>
      <c r="I35" s="366"/>
      <c r="J35" s="155"/>
      <c r="K35" s="156"/>
      <c r="L35" s="156"/>
      <c r="M35" s="156"/>
      <c r="N35" s="157"/>
      <c r="O35" s="36"/>
    </row>
    <row r="36" spans="2:15" ht="47.25" customHeight="1" x14ac:dyDescent="0.3">
      <c r="B36" s="2" t="s">
        <v>64</v>
      </c>
      <c r="C36" s="397">
        <f>SUM(E17)</f>
        <v>1.4485514485514486E-2</v>
      </c>
      <c r="D36" s="342"/>
      <c r="E36" s="366" t="s">
        <v>253</v>
      </c>
      <c r="F36" s="366"/>
      <c r="G36" s="366"/>
      <c r="H36" s="366"/>
      <c r="I36" s="366"/>
      <c r="J36" s="155"/>
      <c r="K36" s="156"/>
      <c r="L36" s="156"/>
      <c r="M36" s="156"/>
      <c r="N36" s="157"/>
      <c r="O36" s="36"/>
    </row>
    <row r="37" spans="2:15" ht="52.5" customHeight="1" x14ac:dyDescent="0.3">
      <c r="B37" s="2" t="s">
        <v>65</v>
      </c>
      <c r="C37" s="397">
        <f>SUM(F17)</f>
        <v>0</v>
      </c>
      <c r="D37" s="342"/>
      <c r="E37" s="366" t="s">
        <v>253</v>
      </c>
      <c r="F37" s="366"/>
      <c r="G37" s="366"/>
      <c r="H37" s="366"/>
      <c r="I37" s="366"/>
      <c r="J37" s="393"/>
      <c r="K37" s="394"/>
      <c r="L37" s="394"/>
      <c r="M37" s="394"/>
      <c r="N37" s="395"/>
      <c r="O37" s="36"/>
    </row>
    <row r="38" spans="2:15" ht="51" customHeight="1" x14ac:dyDescent="0.3">
      <c r="B38" s="2" t="s">
        <v>66</v>
      </c>
      <c r="C38" s="397">
        <f>SUM(G17)</f>
        <v>0</v>
      </c>
      <c r="D38" s="342"/>
      <c r="E38" s="366" t="s">
        <v>253</v>
      </c>
      <c r="F38" s="366"/>
      <c r="G38" s="366"/>
      <c r="H38" s="366"/>
      <c r="I38" s="366"/>
      <c r="J38" s="155"/>
      <c r="K38" s="156"/>
      <c r="L38" s="156"/>
      <c r="M38" s="156"/>
      <c r="N38" s="157"/>
      <c r="O38" s="36"/>
    </row>
    <row r="39" spans="2:15" ht="42" customHeight="1" x14ac:dyDescent="0.3">
      <c r="B39" s="2" t="s">
        <v>67</v>
      </c>
      <c r="C39" s="397">
        <f>SUM(H17)</f>
        <v>1.1282051282051283E-2</v>
      </c>
      <c r="D39" s="342"/>
      <c r="E39" s="366" t="s">
        <v>253</v>
      </c>
      <c r="F39" s="366"/>
      <c r="G39" s="366"/>
      <c r="H39" s="366"/>
      <c r="I39" s="366"/>
      <c r="J39" s="393"/>
      <c r="K39" s="394"/>
      <c r="L39" s="394"/>
      <c r="M39" s="394"/>
      <c r="N39" s="395"/>
      <c r="O39" s="36"/>
    </row>
    <row r="40" spans="2:15" ht="42" customHeight="1" x14ac:dyDescent="0.3">
      <c r="B40" s="2" t="s">
        <v>68</v>
      </c>
      <c r="C40" s="397">
        <f>SUM(I17)</f>
        <v>4.7483380816714148E-3</v>
      </c>
      <c r="D40" s="342"/>
      <c r="E40" s="366" t="s">
        <v>253</v>
      </c>
      <c r="F40" s="366"/>
      <c r="G40" s="366"/>
      <c r="H40" s="366"/>
      <c r="I40" s="366"/>
      <c r="J40" s="155"/>
      <c r="K40" s="156"/>
      <c r="L40" s="156"/>
      <c r="M40" s="156"/>
      <c r="N40" s="157"/>
      <c r="O40" s="36"/>
    </row>
    <row r="41" spans="2:15" ht="54.75" customHeight="1" x14ac:dyDescent="0.3">
      <c r="B41" s="2" t="s">
        <v>69</v>
      </c>
      <c r="C41" s="397">
        <f>SUM(J17)</f>
        <v>9.0334236675700084E-3</v>
      </c>
      <c r="D41" s="342"/>
      <c r="E41" s="366" t="s">
        <v>253</v>
      </c>
      <c r="F41" s="366"/>
      <c r="G41" s="366"/>
      <c r="H41" s="366"/>
      <c r="I41" s="366"/>
      <c r="J41" s="152"/>
      <c r="K41" s="153"/>
      <c r="L41" s="153"/>
      <c r="M41" s="153"/>
      <c r="N41" s="154"/>
      <c r="O41" s="36"/>
    </row>
    <row r="42" spans="2:15" ht="35.25" customHeight="1" x14ac:dyDescent="0.3">
      <c r="B42" s="2" t="s">
        <v>70</v>
      </c>
      <c r="C42" s="397" t="e">
        <f>SUM(K17)</f>
        <v>#VALUE!</v>
      </c>
      <c r="D42" s="342"/>
      <c r="E42" s="365"/>
      <c r="F42" s="365"/>
      <c r="G42" s="365"/>
      <c r="H42" s="365"/>
      <c r="I42" s="365"/>
      <c r="J42" s="372"/>
      <c r="K42" s="346"/>
      <c r="L42" s="346"/>
      <c r="M42" s="346"/>
      <c r="N42" s="347"/>
      <c r="O42" s="36"/>
    </row>
    <row r="43" spans="2:15" ht="35.25" customHeight="1" x14ac:dyDescent="0.3">
      <c r="B43" s="2" t="s">
        <v>71</v>
      </c>
      <c r="C43" s="397">
        <f>SUM(L17)</f>
        <v>0</v>
      </c>
      <c r="D43" s="342"/>
      <c r="E43" s="365"/>
      <c r="F43" s="365"/>
      <c r="G43" s="365"/>
      <c r="H43" s="365"/>
      <c r="I43" s="365"/>
      <c r="J43" s="372"/>
      <c r="K43" s="346"/>
      <c r="L43" s="346"/>
      <c r="M43" s="346"/>
      <c r="N43" s="347"/>
      <c r="O43" s="36"/>
    </row>
    <row r="44" spans="2:15" ht="35.25" customHeight="1" x14ac:dyDescent="0.3">
      <c r="B44" s="2" t="s">
        <v>72</v>
      </c>
      <c r="C44" s="397">
        <f>SUM(M17)</f>
        <v>0</v>
      </c>
      <c r="D44" s="342"/>
      <c r="E44" s="342"/>
      <c r="F44" s="342"/>
      <c r="G44" s="342"/>
      <c r="H44" s="342"/>
      <c r="I44" s="342"/>
      <c r="J44" s="372"/>
      <c r="K44" s="346"/>
      <c r="L44" s="346"/>
      <c r="M44" s="346"/>
      <c r="N44" s="347"/>
      <c r="O44" s="36"/>
    </row>
    <row r="45" spans="2:15" ht="35.25" customHeight="1" x14ac:dyDescent="0.3">
      <c r="B45" s="2" t="s">
        <v>73</v>
      </c>
      <c r="C45" s="397">
        <f>SUM(N17)</f>
        <v>0</v>
      </c>
      <c r="D45" s="342"/>
      <c r="E45" s="342"/>
      <c r="F45" s="342"/>
      <c r="G45" s="342"/>
      <c r="H45" s="342"/>
      <c r="I45" s="342"/>
      <c r="J45" s="372"/>
      <c r="K45" s="346"/>
      <c r="L45" s="346"/>
      <c r="M45" s="346"/>
      <c r="N45" s="347"/>
      <c r="O45" s="36"/>
    </row>
    <row r="46" spans="2:15" x14ac:dyDescent="0.3">
      <c r="O46" s="35"/>
    </row>
  </sheetData>
  <mergeCells count="51">
    <mergeCell ref="C10:O10"/>
    <mergeCell ref="B1:C3"/>
    <mergeCell ref="D1:K3"/>
    <mergeCell ref="L1:O1"/>
    <mergeCell ref="L2:O2"/>
    <mergeCell ref="L3:O3"/>
    <mergeCell ref="B4:N4"/>
    <mergeCell ref="B5:O5"/>
    <mergeCell ref="C6:O6"/>
    <mergeCell ref="C7:O7"/>
    <mergeCell ref="C8:O8"/>
    <mergeCell ref="C9:O9"/>
    <mergeCell ref="B11:O11"/>
    <mergeCell ref="B12:B13"/>
    <mergeCell ref="C12:O12"/>
    <mergeCell ref="B19:O19"/>
    <mergeCell ref="B20:O31"/>
    <mergeCell ref="C35:D35"/>
    <mergeCell ref="E35:I35"/>
    <mergeCell ref="C36:D36"/>
    <mergeCell ref="E36:I36"/>
    <mergeCell ref="B32:N32"/>
    <mergeCell ref="B33:I33"/>
    <mergeCell ref="J33:N33"/>
    <mergeCell ref="C34:D34"/>
    <mergeCell ref="E34:I34"/>
    <mergeCell ref="J34:N34"/>
    <mergeCell ref="C39:D39"/>
    <mergeCell ref="E39:I39"/>
    <mergeCell ref="C40:D40"/>
    <mergeCell ref="E40:I40"/>
    <mergeCell ref="C37:D37"/>
    <mergeCell ref="E37:I37"/>
    <mergeCell ref="C38:D38"/>
    <mergeCell ref="E38:I38"/>
    <mergeCell ref="J39:N39"/>
    <mergeCell ref="J37:N37"/>
    <mergeCell ref="C45:D45"/>
    <mergeCell ref="E45:I45"/>
    <mergeCell ref="J45:N45"/>
    <mergeCell ref="C43:D43"/>
    <mergeCell ref="E43:I43"/>
    <mergeCell ref="J43:N43"/>
    <mergeCell ref="C44:D44"/>
    <mergeCell ref="E44:I44"/>
    <mergeCell ref="J44:N44"/>
    <mergeCell ref="C41:D41"/>
    <mergeCell ref="E41:I41"/>
    <mergeCell ref="C42:D42"/>
    <mergeCell ref="E42:I42"/>
    <mergeCell ref="J42:N42"/>
  </mergeCells>
  <hyperlinks>
    <hyperlink ref="S1" location="MENU!A1" display="Ir Menù" xr:uid="{FA8AA8B4-7A43-46C2-9727-9E7FF4EE102F}"/>
    <hyperlink ref="Q1" location="'CUADRO MANDO'!A1" display="Ir Cuadro de Mando" xr:uid="{44CA38AB-5839-460B-80D0-B6D1E5A2BEFC}"/>
    <hyperlink ref="U1" location="'INGRESO VARIABLES'!A1" display="Ir Menù" xr:uid="{34F87A46-57B2-4610-BCEE-85F7D2688259}"/>
  </hyperlinks>
  <pageMargins left="0.7" right="0.7" top="0.75" bottom="0.75" header="0.3" footer="0.3"/>
  <pageSetup paperSize="9" scale="70" orientation="portrait" r:id="rId1"/>
  <ignoredErrors>
    <ignoredError sqref="C16:O16 C17:N17" unlocked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69260-822A-47D5-A9C0-572846F5BF59}">
  <sheetPr codeName="Hoja20">
    <tabColor rgb="FF92D050"/>
  </sheetPr>
  <dimension ref="A1:U38"/>
  <sheetViews>
    <sheetView showGridLines="0" zoomScale="80" zoomScaleNormal="80" zoomScaleSheetLayoutView="115" workbookViewId="0">
      <selection activeCell="E37" sqref="E37:I37"/>
    </sheetView>
  </sheetViews>
  <sheetFormatPr baseColWidth="10" defaultColWidth="11.453125" defaultRowHeight="13" x14ac:dyDescent="0.3"/>
  <cols>
    <col min="1" max="1" width="2.1796875" style="14" customWidth="1"/>
    <col min="2" max="2" width="43.26953125" style="1" customWidth="1"/>
    <col min="3" max="15" width="10.7265625" style="1" customWidth="1"/>
    <col min="16" max="16" width="7.1796875" style="1" customWidth="1"/>
    <col min="17" max="17" width="11.453125" style="1"/>
    <col min="18" max="18" width="3.7265625" style="1" customWidth="1"/>
    <col min="19" max="19" width="11.453125" style="1"/>
    <col min="20" max="20" width="3.453125" style="1" customWidth="1"/>
    <col min="21" max="16384" width="11.453125" style="1"/>
  </cols>
  <sheetData>
    <row r="1" spans="1:21" s="8" customFormat="1" ht="30.75" customHeight="1" thickBot="1" x14ac:dyDescent="0.25">
      <c r="A1" s="13"/>
      <c r="B1" s="336"/>
      <c r="C1" s="337"/>
      <c r="D1" s="324" t="s">
        <v>226</v>
      </c>
      <c r="E1" s="325"/>
      <c r="F1" s="325"/>
      <c r="G1" s="325"/>
      <c r="H1" s="325"/>
      <c r="I1" s="325"/>
      <c r="J1" s="325"/>
      <c r="K1" s="325"/>
      <c r="L1" s="353"/>
      <c r="M1" s="353"/>
      <c r="N1" s="353"/>
      <c r="O1" s="353"/>
      <c r="Q1" s="119" t="s">
        <v>57</v>
      </c>
      <c r="S1" s="119" t="s">
        <v>116</v>
      </c>
      <c r="U1" s="120" t="s">
        <v>117</v>
      </c>
    </row>
    <row r="2" spans="1:21" s="8" customFormat="1" ht="24.75" customHeight="1" thickTop="1" x14ac:dyDescent="0.2">
      <c r="A2" s="13"/>
      <c r="B2" s="338"/>
      <c r="C2" s="339"/>
      <c r="D2" s="326"/>
      <c r="E2" s="327"/>
      <c r="F2" s="327"/>
      <c r="G2" s="327"/>
      <c r="H2" s="327"/>
      <c r="I2" s="327"/>
      <c r="J2" s="327"/>
      <c r="K2" s="327"/>
      <c r="L2" s="353">
        <v>13</v>
      </c>
      <c r="M2" s="353"/>
      <c r="N2" s="353"/>
      <c r="O2" s="353"/>
    </row>
    <row r="3" spans="1:21" s="8" customFormat="1" ht="8.25" customHeight="1" x14ac:dyDescent="0.2">
      <c r="A3" s="13"/>
      <c r="B3" s="340"/>
      <c r="C3" s="341"/>
      <c r="D3" s="328"/>
      <c r="E3" s="329"/>
      <c r="F3" s="329"/>
      <c r="G3" s="329"/>
      <c r="H3" s="329"/>
      <c r="I3" s="329"/>
      <c r="J3" s="329"/>
      <c r="K3" s="329"/>
      <c r="L3" s="353"/>
      <c r="M3" s="353"/>
      <c r="N3" s="353"/>
      <c r="O3" s="353"/>
    </row>
    <row r="4" spans="1:21" s="8" customFormat="1" ht="12" customHeight="1" x14ac:dyDescent="0.2">
      <c r="A4" s="13"/>
      <c r="B4" s="294"/>
      <c r="C4" s="295"/>
      <c r="D4" s="295"/>
      <c r="E4" s="295"/>
      <c r="F4" s="295"/>
      <c r="G4" s="295"/>
      <c r="H4" s="295"/>
      <c r="I4" s="295"/>
      <c r="J4" s="295"/>
      <c r="K4" s="295"/>
      <c r="L4" s="374"/>
      <c r="M4" s="374"/>
      <c r="N4" s="374"/>
    </row>
    <row r="5" spans="1:21" x14ac:dyDescent="0.3">
      <c r="B5" s="375" t="s">
        <v>228</v>
      </c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</row>
    <row r="6" spans="1:21" ht="12.75" customHeight="1" x14ac:dyDescent="0.3">
      <c r="B6" s="6" t="s">
        <v>236</v>
      </c>
      <c r="C6" s="292" t="str">
        <f>+VLOOKUP($L$2,'CUADRO MANDO'!$A$6:$M$102,5,FALSE)</f>
        <v xml:space="preserve">Cumplimiento programa de capacitación </v>
      </c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</row>
    <row r="7" spans="1:21" ht="12.75" customHeight="1" x14ac:dyDescent="0.3">
      <c r="B7" s="6" t="s">
        <v>237</v>
      </c>
      <c r="C7" s="292" t="str">
        <f>+VLOOKUP($L$2,'CUADRO MANDO'!$A$6:$M$102,7,FALSE)</f>
        <v>Evalua el cumplimiento de la ejecucion del programa de capacitación</v>
      </c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</row>
    <row r="8" spans="1:21" ht="41.25" customHeight="1" x14ac:dyDescent="0.3">
      <c r="B8" s="7" t="s">
        <v>59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</row>
    <row r="9" spans="1:21" x14ac:dyDescent="0.3">
      <c r="B9" s="10" t="s">
        <v>229</v>
      </c>
      <c r="C9" s="292" t="str">
        <f>+VLOOKUP($L$2,'CUADRO MANDO'!$A$6:$M$102,13,FALSE)</f>
        <v>Trimestral</v>
      </c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</row>
    <row r="10" spans="1:21" x14ac:dyDescent="0.3">
      <c r="B10" s="6" t="s">
        <v>230</v>
      </c>
      <c r="C10" s="357">
        <f>+VLOOKUP($L$2,'CUADRO MANDO'!$A$6:$M$102,8,FALSE)</f>
        <v>0.7</v>
      </c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</row>
    <row r="11" spans="1:21" x14ac:dyDescent="0.3">
      <c r="B11" s="375" t="s">
        <v>231</v>
      </c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</row>
    <row r="12" spans="1:21" x14ac:dyDescent="0.3">
      <c r="B12" s="302" t="s">
        <v>61</v>
      </c>
      <c r="C12" s="309">
        <v>2024</v>
      </c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</row>
    <row r="13" spans="1:21" x14ac:dyDescent="0.3">
      <c r="B13" s="302"/>
      <c r="C13" s="401" t="s">
        <v>254</v>
      </c>
      <c r="D13" s="402"/>
      <c r="E13" s="403"/>
      <c r="F13" s="401" t="s">
        <v>255</v>
      </c>
      <c r="G13" s="402"/>
      <c r="H13" s="403"/>
      <c r="I13" s="401" t="s">
        <v>256</v>
      </c>
      <c r="J13" s="402"/>
      <c r="K13" s="403"/>
      <c r="L13" s="401" t="s">
        <v>257</v>
      </c>
      <c r="M13" s="402"/>
      <c r="N13" s="403"/>
      <c r="O13" s="6" t="s">
        <v>75</v>
      </c>
    </row>
    <row r="14" spans="1:21" x14ac:dyDescent="0.3">
      <c r="B14" s="9" t="str">
        <f>+'INGRESO VARIABLES'!D29</f>
        <v>No. Capacitaciones SST Ejecutadas</v>
      </c>
      <c r="C14" s="361">
        <f>+VLOOKUP($B14,'INGRESO VARIABLES'!$D$5:$P$100,2,FALSE)</f>
        <v>9</v>
      </c>
      <c r="D14" s="362"/>
      <c r="E14" s="363"/>
      <c r="F14" s="361">
        <f>+VLOOKUP($B14,'INGRESO VARIABLES'!$D$5:$P$100,5,FALSE)</f>
        <v>14</v>
      </c>
      <c r="G14" s="362"/>
      <c r="H14" s="363"/>
      <c r="I14" s="361">
        <f>+VLOOKUP($B14,'INGRESO VARIABLES'!$D$5:$P$100,8,FALSE)</f>
        <v>17</v>
      </c>
      <c r="J14" s="362"/>
      <c r="K14" s="363"/>
      <c r="L14" s="361">
        <f>+VLOOKUP($B14,'INGRESO VARIABLES'!$D$5:$P$100,11,FALSE)</f>
        <v>12</v>
      </c>
      <c r="M14" s="362"/>
      <c r="N14" s="363"/>
      <c r="O14" s="146">
        <f>+SUM(C14:N14)</f>
        <v>52</v>
      </c>
    </row>
    <row r="15" spans="1:21" x14ac:dyDescent="0.3">
      <c r="B15" s="9" t="str">
        <f>+'INGRESO VARIABLES'!D30</f>
        <v>No. Capacitaciones SST Programadas</v>
      </c>
      <c r="C15" s="361">
        <f>+VLOOKUP($B15,'INGRESO VARIABLES'!$D$5:$P$100,2,FALSE)</f>
        <v>9</v>
      </c>
      <c r="D15" s="362"/>
      <c r="E15" s="363"/>
      <c r="F15" s="361">
        <f>+VLOOKUP($B15,'INGRESO VARIABLES'!$D$5:$P$100,5,FALSE)</f>
        <v>16</v>
      </c>
      <c r="G15" s="362"/>
      <c r="H15" s="363"/>
      <c r="I15" s="361">
        <f>+VLOOKUP($B15,'INGRESO VARIABLES'!$D$5:$P$100,8,FALSE)</f>
        <v>23</v>
      </c>
      <c r="J15" s="362"/>
      <c r="K15" s="363"/>
      <c r="L15" s="361">
        <f>+VLOOKUP($B15,'INGRESO VARIABLES'!$D$5:$P$100,11,FALSE)</f>
        <v>16</v>
      </c>
      <c r="M15" s="362"/>
      <c r="N15" s="363"/>
      <c r="O15" s="146">
        <f>+SUM(C15:N15)</f>
        <v>64</v>
      </c>
    </row>
    <row r="16" spans="1:21" x14ac:dyDescent="0.3">
      <c r="B16" s="18" t="s">
        <v>122</v>
      </c>
      <c r="C16" s="404">
        <f>+$C$10</f>
        <v>0.7</v>
      </c>
      <c r="D16" s="404"/>
      <c r="E16" s="404"/>
      <c r="F16" s="404">
        <f>+$C$10</f>
        <v>0.7</v>
      </c>
      <c r="G16" s="404"/>
      <c r="H16" s="404"/>
      <c r="I16" s="404">
        <f>+$C$10</f>
        <v>0.7</v>
      </c>
      <c r="J16" s="404"/>
      <c r="K16" s="404"/>
      <c r="L16" s="404">
        <f>+$C$10</f>
        <v>0.7</v>
      </c>
      <c r="M16" s="404"/>
      <c r="N16" s="404"/>
      <c r="O16" s="38">
        <f>+$C$10</f>
        <v>0.7</v>
      </c>
    </row>
    <row r="17" spans="2:15" ht="29.25" customHeight="1" x14ac:dyDescent="0.3">
      <c r="B17" s="3" t="str">
        <f>+C7</f>
        <v>Evalua el cumplimiento de la ejecucion del programa de capacitación</v>
      </c>
      <c r="C17" s="390">
        <f>+C14/C15</f>
        <v>1</v>
      </c>
      <c r="D17" s="391"/>
      <c r="E17" s="392"/>
      <c r="F17" s="390">
        <f>+F14/F15</f>
        <v>0.875</v>
      </c>
      <c r="G17" s="391"/>
      <c r="H17" s="392"/>
      <c r="I17" s="390">
        <f>+I14/I15</f>
        <v>0.73913043478260865</v>
      </c>
      <c r="J17" s="391"/>
      <c r="K17" s="392"/>
      <c r="L17" s="390">
        <f>+L14/L15</f>
        <v>0.75</v>
      </c>
      <c r="M17" s="391"/>
      <c r="N17" s="392"/>
      <c r="O17" s="38">
        <f>+O14/O15</f>
        <v>0.8125</v>
      </c>
    </row>
    <row r="18" spans="2:15" ht="9" customHeight="1" x14ac:dyDescent="0.3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5" ht="35.25" customHeight="1" x14ac:dyDescent="0.3">
      <c r="B19" s="375" t="s">
        <v>232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</row>
    <row r="20" spans="2:15" ht="24.75" customHeight="1" x14ac:dyDescent="0.3">
      <c r="B20" s="318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</row>
    <row r="21" spans="2:15" ht="24.75" customHeight="1" x14ac:dyDescent="0.3">
      <c r="B21" s="318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</row>
    <row r="22" spans="2:15" ht="24.75" customHeight="1" x14ac:dyDescent="0.3"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</row>
    <row r="23" spans="2:15" ht="24.75" customHeight="1" x14ac:dyDescent="0.3"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</row>
    <row r="24" spans="2:15" ht="24.75" customHeight="1" x14ac:dyDescent="0.3">
      <c r="B24" s="318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</row>
    <row r="25" spans="2:15" ht="24.75" customHeight="1" x14ac:dyDescent="0.3">
      <c r="B25" s="318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</row>
    <row r="26" spans="2:15" ht="24.75" customHeight="1" x14ac:dyDescent="0.3">
      <c r="B26" s="318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</row>
    <row r="27" spans="2:15" ht="24.75" customHeight="1" x14ac:dyDescent="0.3">
      <c r="B27" s="318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</row>
    <row r="28" spans="2:15" ht="24.75" customHeight="1" x14ac:dyDescent="0.3">
      <c r="B28" s="318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</row>
    <row r="29" spans="2:15" ht="24.75" customHeight="1" x14ac:dyDescent="0.3">
      <c r="B29" s="318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19"/>
    </row>
    <row r="30" spans="2:15" ht="24.75" customHeight="1" x14ac:dyDescent="0.3">
      <c r="B30" s="318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19"/>
    </row>
    <row r="31" spans="2:15" ht="24.75" customHeight="1" x14ac:dyDescent="0.3">
      <c r="B31" s="318"/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</row>
    <row r="32" spans="2:15" x14ac:dyDescent="0.3"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</row>
    <row r="33" spans="2:15" ht="29.25" customHeight="1" x14ac:dyDescent="0.3">
      <c r="B33" s="367" t="s">
        <v>233</v>
      </c>
      <c r="C33" s="367"/>
      <c r="D33" s="367"/>
      <c r="E33" s="367"/>
      <c r="F33" s="367"/>
      <c r="G33" s="367"/>
      <c r="H33" s="367"/>
      <c r="I33" s="367"/>
      <c r="J33" s="299" t="s">
        <v>238</v>
      </c>
      <c r="K33" s="300"/>
      <c r="L33" s="300"/>
      <c r="M33" s="300"/>
      <c r="N33" s="301"/>
      <c r="O33" s="32"/>
    </row>
    <row r="34" spans="2:15" ht="35.25" customHeight="1" x14ac:dyDescent="0.3">
      <c r="B34" s="2" t="s">
        <v>254</v>
      </c>
      <c r="C34" s="348">
        <f>SUM(C17)</f>
        <v>1</v>
      </c>
      <c r="D34" s="342"/>
      <c r="E34" s="342" t="s">
        <v>258</v>
      </c>
      <c r="F34" s="342"/>
      <c r="G34" s="342"/>
      <c r="H34" s="342"/>
      <c r="I34" s="342"/>
      <c r="J34" s="372"/>
      <c r="K34" s="346"/>
      <c r="L34" s="346"/>
      <c r="M34" s="346"/>
      <c r="N34" s="347"/>
      <c r="O34" s="36"/>
    </row>
    <row r="35" spans="2:15" ht="60" customHeight="1" x14ac:dyDescent="0.3">
      <c r="B35" s="2" t="s">
        <v>255</v>
      </c>
      <c r="C35" s="348">
        <f>SUM(F17)</f>
        <v>0.875</v>
      </c>
      <c r="D35" s="342"/>
      <c r="E35" s="342" t="s">
        <v>259</v>
      </c>
      <c r="F35" s="342"/>
      <c r="G35" s="342"/>
      <c r="H35" s="342"/>
      <c r="I35" s="342"/>
      <c r="J35" s="372"/>
      <c r="K35" s="346"/>
      <c r="L35" s="346"/>
      <c r="M35" s="346"/>
      <c r="N35" s="347"/>
      <c r="O35" s="36"/>
    </row>
    <row r="36" spans="2:15" ht="69.75" customHeight="1" x14ac:dyDescent="0.3">
      <c r="B36" s="2" t="s">
        <v>256</v>
      </c>
      <c r="C36" s="348">
        <f>SUM(I17)</f>
        <v>0.73913043478260865</v>
      </c>
      <c r="D36" s="342"/>
      <c r="E36" s="342" t="s">
        <v>260</v>
      </c>
      <c r="F36" s="342"/>
      <c r="G36" s="342"/>
      <c r="H36" s="342"/>
      <c r="I36" s="342"/>
      <c r="J36" s="372"/>
      <c r="K36" s="346"/>
      <c r="L36" s="346"/>
      <c r="M36" s="346"/>
      <c r="N36" s="347"/>
      <c r="O36" s="36"/>
    </row>
    <row r="37" spans="2:15" ht="68.25" customHeight="1" x14ac:dyDescent="0.3">
      <c r="B37" s="2" t="s">
        <v>257</v>
      </c>
      <c r="C37" s="348">
        <f>SUM(L17)</f>
        <v>0.75</v>
      </c>
      <c r="D37" s="342"/>
      <c r="E37" s="342"/>
      <c r="F37" s="342"/>
      <c r="G37" s="342"/>
      <c r="H37" s="342"/>
      <c r="I37" s="342"/>
      <c r="J37" s="372"/>
      <c r="K37" s="346"/>
      <c r="L37" s="346"/>
      <c r="M37" s="346"/>
      <c r="N37" s="347"/>
      <c r="O37" s="36"/>
    </row>
    <row r="38" spans="2:15" x14ac:dyDescent="0.3">
      <c r="O38" s="35"/>
    </row>
  </sheetData>
  <mergeCells count="52">
    <mergeCell ref="C10:O10"/>
    <mergeCell ref="B1:C3"/>
    <mergeCell ref="D1:K3"/>
    <mergeCell ref="L1:O1"/>
    <mergeCell ref="L2:O2"/>
    <mergeCell ref="L3:O3"/>
    <mergeCell ref="B4:N4"/>
    <mergeCell ref="B5:O5"/>
    <mergeCell ref="C6:O6"/>
    <mergeCell ref="C7:O7"/>
    <mergeCell ref="C8:O8"/>
    <mergeCell ref="C9:O9"/>
    <mergeCell ref="C34:D34"/>
    <mergeCell ref="E34:I34"/>
    <mergeCell ref="J34:N34"/>
    <mergeCell ref="B11:O11"/>
    <mergeCell ref="B12:B13"/>
    <mergeCell ref="C12:O12"/>
    <mergeCell ref="B19:O19"/>
    <mergeCell ref="B20:O31"/>
    <mergeCell ref="F14:H14"/>
    <mergeCell ref="F15:H15"/>
    <mergeCell ref="I14:K14"/>
    <mergeCell ref="I15:K15"/>
    <mergeCell ref="B32:N32"/>
    <mergeCell ref="B33:I33"/>
    <mergeCell ref="J33:N33"/>
    <mergeCell ref="C17:E17"/>
    <mergeCell ref="C37:D37"/>
    <mergeCell ref="E37:I37"/>
    <mergeCell ref="J37:N37"/>
    <mergeCell ref="C35:D35"/>
    <mergeCell ref="E35:I35"/>
    <mergeCell ref="J35:N35"/>
    <mergeCell ref="C36:D36"/>
    <mergeCell ref="E36:I36"/>
    <mergeCell ref="J36:N36"/>
    <mergeCell ref="F17:H17"/>
    <mergeCell ref="I17:K17"/>
    <mergeCell ref="L17:N17"/>
    <mergeCell ref="C13:E13"/>
    <mergeCell ref="F13:H13"/>
    <mergeCell ref="I13:K13"/>
    <mergeCell ref="L13:N13"/>
    <mergeCell ref="L14:N14"/>
    <mergeCell ref="L15:N15"/>
    <mergeCell ref="C16:E16"/>
    <mergeCell ref="F16:H16"/>
    <mergeCell ref="I16:K16"/>
    <mergeCell ref="L16:N16"/>
    <mergeCell ref="C14:E14"/>
    <mergeCell ref="C15:E15"/>
  </mergeCells>
  <hyperlinks>
    <hyperlink ref="S1" location="MENU!A1" display="Ir Menù" xr:uid="{85AE38E6-288D-4B24-AE4E-2018FF5444F3}"/>
    <hyperlink ref="Q1" location="'CUADRO MANDO'!A1" display="Ir Cuadro de Mando" xr:uid="{C94C28F8-F09C-48D4-9DBA-6FBECFE901FA}"/>
    <hyperlink ref="U1" location="'INGRESO VARIABLES'!A1" display="Ir Menù" xr:uid="{AF2F53CD-6565-4247-8557-5890D1E11C5B}"/>
  </hyperlinks>
  <pageMargins left="0.7" right="0.7" top="0.75" bottom="0.75" header="0.3" footer="0.3"/>
  <pageSetup paperSize="9" scale="70" orientation="portrait" r:id="rId1"/>
  <ignoredErrors>
    <ignoredError sqref="C17 C16:O16" unlockedFormula="1"/>
    <ignoredError sqref="F17 I17 L17 O17" evalError="1" unlocked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B4B68-B60C-4ADB-8D4E-89F9C9297088}">
  <sheetPr codeName="Hoja25">
    <tabColor rgb="FF92D050"/>
  </sheetPr>
  <dimension ref="A1:T34"/>
  <sheetViews>
    <sheetView showGridLines="0" zoomScaleNormal="100" zoomScaleSheetLayoutView="115" workbookViewId="0">
      <selection activeCell="E34" sqref="E34:H34"/>
    </sheetView>
  </sheetViews>
  <sheetFormatPr baseColWidth="10" defaultColWidth="11.453125" defaultRowHeight="13" x14ac:dyDescent="0.3"/>
  <cols>
    <col min="1" max="1" width="2.1796875" style="14" customWidth="1"/>
    <col min="2" max="2" width="48.1796875" style="1" customWidth="1"/>
    <col min="3" max="14" width="7.7265625" style="1" customWidth="1"/>
    <col min="15" max="15" width="5.7265625" style="1" customWidth="1"/>
    <col min="16" max="16" width="11.453125" style="1"/>
    <col min="17" max="17" width="4.26953125" style="1" customWidth="1"/>
    <col min="18" max="18" width="11.453125" style="1"/>
    <col min="19" max="19" width="3.81640625" style="1" customWidth="1"/>
    <col min="20" max="16384" width="11.453125" style="1"/>
  </cols>
  <sheetData>
    <row r="1" spans="1:20" s="8" customFormat="1" ht="30.75" customHeight="1" thickBot="1" x14ac:dyDescent="0.25">
      <c r="A1" s="13"/>
      <c r="B1" s="336"/>
      <c r="C1" s="337"/>
      <c r="D1" s="324" t="s">
        <v>226</v>
      </c>
      <c r="E1" s="325"/>
      <c r="F1" s="325"/>
      <c r="G1" s="325"/>
      <c r="H1" s="325"/>
      <c r="I1" s="325"/>
      <c r="J1" s="325"/>
      <c r="K1" s="325"/>
      <c r="L1" s="353"/>
      <c r="M1" s="353"/>
      <c r="N1" s="353"/>
      <c r="P1" s="119" t="s">
        <v>57</v>
      </c>
      <c r="R1" s="119" t="s">
        <v>116</v>
      </c>
      <c r="T1" s="120" t="s">
        <v>117</v>
      </c>
    </row>
    <row r="2" spans="1:20" s="8" customFormat="1" ht="24.75" customHeight="1" thickTop="1" x14ac:dyDescent="0.2">
      <c r="A2" s="13"/>
      <c r="B2" s="338"/>
      <c r="C2" s="339"/>
      <c r="D2" s="326"/>
      <c r="E2" s="327"/>
      <c r="F2" s="327"/>
      <c r="G2" s="327"/>
      <c r="H2" s="327"/>
      <c r="I2" s="327"/>
      <c r="J2" s="327"/>
      <c r="K2" s="327"/>
      <c r="L2" s="353">
        <v>14</v>
      </c>
      <c r="M2" s="353"/>
      <c r="N2" s="353"/>
    </row>
    <row r="3" spans="1:20" s="8" customFormat="1" ht="8.25" customHeight="1" x14ac:dyDescent="0.2">
      <c r="A3" s="13"/>
      <c r="B3" s="340"/>
      <c r="C3" s="341"/>
      <c r="D3" s="328"/>
      <c r="E3" s="329"/>
      <c r="F3" s="329"/>
      <c r="G3" s="329"/>
      <c r="H3" s="329"/>
      <c r="I3" s="329"/>
      <c r="J3" s="329"/>
      <c r="K3" s="329"/>
      <c r="L3" s="353"/>
      <c r="M3" s="353"/>
      <c r="N3" s="353"/>
    </row>
    <row r="4" spans="1:20" s="8" customFormat="1" ht="12" customHeight="1" x14ac:dyDescent="0.2">
      <c r="A4" s="13"/>
      <c r="B4" s="294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</row>
    <row r="5" spans="1:20" x14ac:dyDescent="0.3">
      <c r="B5" s="299" t="s">
        <v>228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1"/>
    </row>
    <row r="6" spans="1:20" x14ac:dyDescent="0.3">
      <c r="B6" s="6" t="s">
        <v>236</v>
      </c>
      <c r="C6" s="292" t="str">
        <f>+VLOOKUP($L$2,'CUADRO MANDO'!$A$6:$M$102,5,FALSE)</f>
        <v>Asignación de recursos</v>
      </c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20" x14ac:dyDescent="0.3">
      <c r="B7" s="6" t="s">
        <v>237</v>
      </c>
      <c r="C7" s="292" t="str">
        <f>+VLOOKUP($L$2,'CUADRO MANDO'!$A$6:$M$102,7,FALSE)</f>
        <v>Presupuesto ejecutado para el sistema de gestión integral</v>
      </c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</row>
    <row r="8" spans="1:20" ht="35.25" customHeight="1" x14ac:dyDescent="0.3">
      <c r="B8" s="7" t="s">
        <v>59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</row>
    <row r="9" spans="1:20" x14ac:dyDescent="0.3">
      <c r="B9" s="10" t="s">
        <v>229</v>
      </c>
      <c r="C9" s="292" t="str">
        <f>+VLOOKUP($L$2,'CUADRO MANDO'!$A$6:$M$102,13,FALSE)</f>
        <v>Anual</v>
      </c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</row>
    <row r="10" spans="1:20" x14ac:dyDescent="0.3">
      <c r="B10" s="6" t="s">
        <v>230</v>
      </c>
      <c r="C10" s="396">
        <f>+VLOOKUP($L$2,'CUADRO MANDO'!$A$6:$M$102,8,FALSE)</f>
        <v>0.9</v>
      </c>
      <c r="D10" s="396"/>
      <c r="E10" s="396"/>
      <c r="F10" s="396"/>
      <c r="G10" s="396"/>
      <c r="H10" s="396"/>
      <c r="I10" s="396"/>
      <c r="J10" s="396"/>
      <c r="K10" s="396"/>
      <c r="L10" s="396"/>
      <c r="M10" s="396"/>
      <c r="N10" s="396"/>
    </row>
    <row r="11" spans="1:20" x14ac:dyDescent="0.3">
      <c r="B11" s="359" t="s">
        <v>231</v>
      </c>
      <c r="C11" s="360"/>
      <c r="D11" s="360"/>
      <c r="E11" s="360"/>
      <c r="F11" s="360"/>
      <c r="G11" s="360"/>
      <c r="H11" s="360"/>
      <c r="I11" s="360"/>
      <c r="J11" s="360"/>
      <c r="K11" s="360"/>
      <c r="L11" s="360"/>
      <c r="M11" s="360"/>
      <c r="N11" s="360"/>
    </row>
    <row r="12" spans="1:20" x14ac:dyDescent="0.3">
      <c r="B12" s="302" t="s">
        <v>61</v>
      </c>
      <c r="C12" s="306" t="s">
        <v>250</v>
      </c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8"/>
    </row>
    <row r="13" spans="1:20" x14ac:dyDescent="0.3">
      <c r="B13" s="302"/>
      <c r="C13" s="309"/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1"/>
    </row>
    <row r="14" spans="1:20" x14ac:dyDescent="0.3">
      <c r="B14" s="40" t="str">
        <f>+'INGRESO VARIABLES'!$D$31</f>
        <v>Presupuesto ejecutado</v>
      </c>
      <c r="C14" s="361">
        <f>+VLOOKUP($B14,'INGRESO VARIABLES'!$D$5:$P$100,2,FALSE)</f>
        <v>215987000</v>
      </c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3"/>
    </row>
    <row r="15" spans="1:20" ht="12.75" customHeight="1" x14ac:dyDescent="0.3">
      <c r="B15" s="40" t="str">
        <f>+'INGRESO VARIABLES'!$D$32</f>
        <v>Presupuesto planeado</v>
      </c>
      <c r="C15" s="361">
        <f>+VLOOKUP($B15,'INGRESO VARIABLES'!$D$5:$P$100,2,FALSE)</f>
        <v>268310000</v>
      </c>
      <c r="D15" s="362"/>
      <c r="E15" s="362"/>
      <c r="F15" s="362"/>
      <c r="G15" s="362"/>
      <c r="H15" s="362"/>
      <c r="I15" s="362"/>
      <c r="J15" s="362"/>
      <c r="K15" s="362"/>
      <c r="L15" s="362"/>
      <c r="M15" s="362"/>
      <c r="N15" s="363"/>
    </row>
    <row r="16" spans="1:20" x14ac:dyDescent="0.3">
      <c r="B16" s="6" t="s">
        <v>230</v>
      </c>
      <c r="C16" s="390">
        <f>+$C$10</f>
        <v>0.9</v>
      </c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2"/>
    </row>
    <row r="17" spans="2:14" x14ac:dyDescent="0.3">
      <c r="B17" s="3" t="str">
        <f>+C7</f>
        <v>Presupuesto ejecutado para el sistema de gestión integral</v>
      </c>
      <c r="C17" s="406">
        <f>(C14/C15)</f>
        <v>0.80499049606798112</v>
      </c>
      <c r="D17" s="407"/>
      <c r="E17" s="407"/>
      <c r="F17" s="407"/>
      <c r="G17" s="407"/>
      <c r="H17" s="407"/>
      <c r="I17" s="407"/>
      <c r="J17" s="407"/>
      <c r="K17" s="407"/>
      <c r="L17" s="407"/>
      <c r="M17" s="407"/>
      <c r="N17" s="408"/>
    </row>
    <row r="18" spans="2:14" ht="9" customHeight="1" x14ac:dyDescent="0.3">
      <c r="B18" s="296" t="s">
        <v>102</v>
      </c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8"/>
    </row>
    <row r="19" spans="2:14" x14ac:dyDescent="0.3">
      <c r="B19" s="299" t="s">
        <v>232</v>
      </c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1"/>
    </row>
    <row r="20" spans="2:14" ht="24.75" customHeight="1" x14ac:dyDescent="0.3">
      <c r="B20" s="318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20"/>
    </row>
    <row r="21" spans="2:14" ht="24.75" customHeight="1" x14ac:dyDescent="0.3">
      <c r="B21" s="318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20"/>
    </row>
    <row r="22" spans="2:14" ht="24.75" customHeight="1" x14ac:dyDescent="0.3"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20"/>
    </row>
    <row r="23" spans="2:14" ht="24.75" customHeight="1" x14ac:dyDescent="0.3"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20"/>
    </row>
    <row r="24" spans="2:14" ht="24.75" customHeight="1" x14ac:dyDescent="0.3">
      <c r="B24" s="318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20"/>
    </row>
    <row r="25" spans="2:14" ht="24.75" customHeight="1" x14ac:dyDescent="0.3">
      <c r="B25" s="318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20"/>
    </row>
    <row r="26" spans="2:14" ht="24.75" customHeight="1" x14ac:dyDescent="0.3">
      <c r="B26" s="318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20"/>
    </row>
    <row r="27" spans="2:14" ht="24.75" customHeight="1" x14ac:dyDescent="0.3">
      <c r="B27" s="318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20"/>
    </row>
    <row r="28" spans="2:14" ht="24.75" customHeight="1" x14ac:dyDescent="0.3">
      <c r="B28" s="318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20"/>
    </row>
    <row r="29" spans="2:14" ht="24.75" customHeight="1" x14ac:dyDescent="0.3">
      <c r="B29" s="318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20"/>
    </row>
    <row r="30" spans="2:14" ht="24.75" customHeight="1" x14ac:dyDescent="0.3">
      <c r="B30" s="318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20"/>
    </row>
    <row r="31" spans="2:14" ht="24.75" customHeight="1" x14ac:dyDescent="0.3">
      <c r="B31" s="321"/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3"/>
    </row>
    <row r="32" spans="2:14" x14ac:dyDescent="0.3"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</row>
    <row r="33" spans="2:14" x14ac:dyDescent="0.3">
      <c r="B33" s="367" t="s">
        <v>233</v>
      </c>
      <c r="C33" s="367"/>
      <c r="D33" s="367"/>
      <c r="E33" s="367"/>
      <c r="F33" s="367"/>
      <c r="G33" s="367"/>
      <c r="H33" s="367"/>
      <c r="I33" s="367" t="s">
        <v>238</v>
      </c>
      <c r="J33" s="367"/>
      <c r="K33" s="367"/>
      <c r="L33" s="367"/>
      <c r="M33" s="367"/>
      <c r="N33" s="367"/>
    </row>
    <row r="34" spans="2:14" ht="108.75" customHeight="1" x14ac:dyDescent="0.3">
      <c r="B34" s="2" t="s">
        <v>234</v>
      </c>
      <c r="C34" s="389">
        <f>SUM(C17)</f>
        <v>0.80499049606798112</v>
      </c>
      <c r="D34" s="365"/>
      <c r="E34" s="405" t="s">
        <v>261</v>
      </c>
      <c r="F34" s="405"/>
      <c r="G34" s="405"/>
      <c r="H34" s="405"/>
      <c r="I34" s="342" t="s">
        <v>262</v>
      </c>
      <c r="J34" s="342"/>
      <c r="K34" s="342"/>
      <c r="L34" s="342"/>
      <c r="M34" s="342"/>
      <c r="N34" s="342"/>
    </row>
  </sheetData>
  <mergeCells count="28">
    <mergeCell ref="B4:N4"/>
    <mergeCell ref="B1:C3"/>
    <mergeCell ref="D1:K3"/>
    <mergeCell ref="L1:N1"/>
    <mergeCell ref="L2:N2"/>
    <mergeCell ref="L3:N3"/>
    <mergeCell ref="C16:N16"/>
    <mergeCell ref="B5:N5"/>
    <mergeCell ref="C6:N6"/>
    <mergeCell ref="C7:N7"/>
    <mergeCell ref="C8:N8"/>
    <mergeCell ref="C9:N9"/>
    <mergeCell ref="C10:N10"/>
    <mergeCell ref="B11:N11"/>
    <mergeCell ref="B12:B13"/>
    <mergeCell ref="C12:N13"/>
    <mergeCell ref="C14:N14"/>
    <mergeCell ref="C15:N15"/>
    <mergeCell ref="C34:D34"/>
    <mergeCell ref="E34:H34"/>
    <mergeCell ref="I34:N34"/>
    <mergeCell ref="C17:N17"/>
    <mergeCell ref="B18:N18"/>
    <mergeCell ref="B19:N19"/>
    <mergeCell ref="B20:N31"/>
    <mergeCell ref="B32:N32"/>
    <mergeCell ref="B33:H33"/>
    <mergeCell ref="I33:N33"/>
  </mergeCells>
  <hyperlinks>
    <hyperlink ref="R1" location="MENU!A1" display="Ir Menù" xr:uid="{A556708A-02A0-4089-BA43-3316F18D70F0}"/>
    <hyperlink ref="P1" location="'CUADRO MANDO'!A1" display="Ir Cuadro de Mando" xr:uid="{03D6D933-7C45-4966-9F92-095CF5DAE3E2}"/>
    <hyperlink ref="T1" location="'INGRESO VARIABLES'!A1" display="Ir Menù" xr:uid="{E8496C42-72BB-4662-96C9-0C078CC74D7B}"/>
  </hyperlinks>
  <pageMargins left="0.7" right="0.7" top="0.75" bottom="0.75" header="0.3" footer="0.3"/>
  <pageSetup paperSize="9" scale="74" orientation="portrait" r:id="rId1"/>
  <ignoredErrors>
    <ignoredError sqref="C17:N17 D16:N16" unlocked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B3912-7D16-4433-8873-5DB1F37E664B}">
  <sheetPr>
    <tabColor rgb="FF92D050"/>
  </sheetPr>
  <dimension ref="A1:U46"/>
  <sheetViews>
    <sheetView showGridLines="0" zoomScale="80" zoomScaleNormal="80" zoomScaleSheetLayoutView="115" workbookViewId="0">
      <selection activeCell="O18" sqref="O18"/>
    </sheetView>
  </sheetViews>
  <sheetFormatPr baseColWidth="10" defaultColWidth="11.453125" defaultRowHeight="13" x14ac:dyDescent="0.3"/>
  <cols>
    <col min="1" max="1" width="2.1796875" style="14" customWidth="1"/>
    <col min="2" max="2" width="43.26953125" style="1" customWidth="1"/>
    <col min="3" max="15" width="10.7265625" style="1" customWidth="1"/>
    <col min="16" max="16" width="7.1796875" style="1" customWidth="1"/>
    <col min="17" max="17" width="11.453125" style="1"/>
    <col min="18" max="18" width="3.7265625" style="1" customWidth="1"/>
    <col min="19" max="19" width="11.453125" style="1"/>
    <col min="20" max="20" width="3.453125" style="1" customWidth="1"/>
    <col min="21" max="16384" width="11.453125" style="1"/>
  </cols>
  <sheetData>
    <row r="1" spans="1:21" s="8" customFormat="1" ht="30.75" customHeight="1" thickBot="1" x14ac:dyDescent="0.25">
      <c r="A1" s="13"/>
      <c r="B1" s="336"/>
      <c r="C1" s="337"/>
      <c r="D1" s="324" t="s">
        <v>226</v>
      </c>
      <c r="E1" s="325"/>
      <c r="F1" s="325"/>
      <c r="G1" s="325"/>
      <c r="H1" s="325"/>
      <c r="I1" s="325"/>
      <c r="J1" s="325"/>
      <c r="K1" s="325"/>
      <c r="L1" s="353"/>
      <c r="M1" s="353"/>
      <c r="N1" s="353"/>
      <c r="O1" s="353"/>
      <c r="Q1" s="119" t="s">
        <v>57</v>
      </c>
      <c r="S1" s="119" t="s">
        <v>116</v>
      </c>
      <c r="U1" s="120" t="s">
        <v>117</v>
      </c>
    </row>
    <row r="2" spans="1:21" s="8" customFormat="1" ht="24.75" customHeight="1" thickTop="1" x14ac:dyDescent="0.2">
      <c r="A2" s="13"/>
      <c r="B2" s="338"/>
      <c r="C2" s="339"/>
      <c r="D2" s="326"/>
      <c r="E2" s="327"/>
      <c r="F2" s="327"/>
      <c r="G2" s="327"/>
      <c r="H2" s="327"/>
      <c r="I2" s="327"/>
      <c r="J2" s="327"/>
      <c r="K2" s="327"/>
      <c r="L2" s="353">
        <v>15</v>
      </c>
      <c r="M2" s="353"/>
      <c r="N2" s="353"/>
      <c r="O2" s="353"/>
    </row>
    <row r="3" spans="1:21" s="8" customFormat="1" ht="8.25" customHeight="1" x14ac:dyDescent="0.2">
      <c r="A3" s="13"/>
      <c r="B3" s="340"/>
      <c r="C3" s="341"/>
      <c r="D3" s="328"/>
      <c r="E3" s="329"/>
      <c r="F3" s="329"/>
      <c r="G3" s="329"/>
      <c r="H3" s="329"/>
      <c r="I3" s="329"/>
      <c r="J3" s="329"/>
      <c r="K3" s="329"/>
      <c r="L3" s="353"/>
      <c r="M3" s="353"/>
      <c r="N3" s="353"/>
      <c r="O3" s="353"/>
    </row>
    <row r="4" spans="1:21" s="8" customFormat="1" ht="12" customHeight="1" x14ac:dyDescent="0.2">
      <c r="A4" s="13"/>
      <c r="B4" s="294"/>
      <c r="C4" s="295"/>
      <c r="D4" s="295"/>
      <c r="E4" s="295"/>
      <c r="F4" s="295"/>
      <c r="G4" s="295"/>
      <c r="H4" s="295"/>
      <c r="I4" s="295"/>
      <c r="J4" s="295"/>
      <c r="K4" s="295"/>
      <c r="L4" s="374"/>
      <c r="M4" s="374"/>
      <c r="N4" s="374"/>
    </row>
    <row r="5" spans="1:21" x14ac:dyDescent="0.3">
      <c r="B5" s="375" t="s">
        <v>228</v>
      </c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</row>
    <row r="6" spans="1:21" ht="12.75" customHeight="1" x14ac:dyDescent="0.3">
      <c r="B6" s="6" t="s">
        <v>236</v>
      </c>
      <c r="C6" s="292" t="str">
        <f>+VLOOKUP($L$2,'CUADRO MANDO'!$A$6:$M$102,5,FALSE)</f>
        <v>Consumo de energía percapita</v>
      </c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</row>
    <row r="7" spans="1:21" ht="12.75" customHeight="1" x14ac:dyDescent="0.3">
      <c r="B7" s="6" t="s">
        <v>237</v>
      </c>
      <c r="C7" s="292" t="str">
        <f>+VLOOKUP($L$2,'CUADRO MANDO'!$A$6:$M$102,7,FALSE)</f>
        <v>Monitoreo del consumo de energia por persona en la oficina</v>
      </c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</row>
    <row r="8" spans="1:21" ht="41.25" customHeight="1" x14ac:dyDescent="0.3">
      <c r="B8" s="7" t="s">
        <v>59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</row>
    <row r="9" spans="1:21" x14ac:dyDescent="0.3">
      <c r="B9" s="10" t="s">
        <v>229</v>
      </c>
      <c r="C9" s="292" t="str">
        <f>+VLOOKUP($L$2,'CUADRO MANDO'!$A$6:$M$102,13,FALSE)</f>
        <v>Mensual</v>
      </c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</row>
    <row r="10" spans="1:21" x14ac:dyDescent="0.3">
      <c r="B10" s="6" t="s">
        <v>230</v>
      </c>
      <c r="C10" s="409">
        <f>+VLOOKUP($L$2,'CUADRO MANDO'!$A$6:$M$102,8,FALSE)</f>
        <v>30</v>
      </c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</row>
    <row r="11" spans="1:21" x14ac:dyDescent="0.3">
      <c r="B11" s="375" t="s">
        <v>231</v>
      </c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</row>
    <row r="12" spans="1:21" x14ac:dyDescent="0.3">
      <c r="B12" s="302" t="s">
        <v>61</v>
      </c>
      <c r="C12" s="309">
        <v>2024</v>
      </c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</row>
    <row r="13" spans="1:21" x14ac:dyDescent="0.3">
      <c r="B13" s="302"/>
      <c r="C13" s="6" t="s">
        <v>62</v>
      </c>
      <c r="D13" s="6" t="s">
        <v>63</v>
      </c>
      <c r="E13" s="6" t="s">
        <v>64</v>
      </c>
      <c r="F13" s="6" t="s">
        <v>65</v>
      </c>
      <c r="G13" s="6" t="s">
        <v>66</v>
      </c>
      <c r="H13" s="6" t="s">
        <v>67</v>
      </c>
      <c r="I13" s="6" t="s">
        <v>68</v>
      </c>
      <c r="J13" s="6" t="s">
        <v>69</v>
      </c>
      <c r="K13" s="6" t="s">
        <v>70</v>
      </c>
      <c r="L13" s="6" t="s">
        <v>71</v>
      </c>
      <c r="M13" s="6" t="s">
        <v>72</v>
      </c>
      <c r="N13" s="6" t="s">
        <v>73</v>
      </c>
      <c r="O13" s="6" t="s">
        <v>75</v>
      </c>
    </row>
    <row r="14" spans="1:21" x14ac:dyDescent="0.3">
      <c r="B14" s="9" t="str">
        <f>+'INGRESO VARIABLES'!D33</f>
        <v>KWh</v>
      </c>
      <c r="C14" s="146">
        <f>+VLOOKUP($B14,'INGRESO VARIABLES'!$D$5:$P$100,2,FALSE)</f>
        <v>85</v>
      </c>
      <c r="D14" s="146">
        <f>+VLOOKUP($B14,'INGRESO VARIABLES'!$D$5:$P$100,3,FALSE)</f>
        <v>95</v>
      </c>
      <c r="E14" s="146">
        <f>+VLOOKUP($B14,'INGRESO VARIABLES'!$D$5:$P$100,4,FALSE)</f>
        <v>97</v>
      </c>
      <c r="F14" s="146">
        <f>+VLOOKUP($B14,'INGRESO VARIABLES'!$D$5:$P$100,5,FALSE)</f>
        <v>83</v>
      </c>
      <c r="G14" s="146">
        <f>+VLOOKUP($B14,'INGRESO VARIABLES'!$D$5:$P$100,5,FALSE)</f>
        <v>83</v>
      </c>
      <c r="H14" s="146">
        <f>+VLOOKUP($B14,'INGRESO VARIABLES'!$D$5:$P$100,5,FALSE)</f>
        <v>83</v>
      </c>
      <c r="I14" s="146">
        <f>+VLOOKUP($B14,'INGRESO VARIABLES'!$D$5:$P$100,5,FALSE)</f>
        <v>83</v>
      </c>
      <c r="J14" s="146">
        <f>+VLOOKUP($B14,'INGRESO VARIABLES'!$D$5:$P$100,5,FALSE)</f>
        <v>83</v>
      </c>
      <c r="K14" s="146">
        <f>+VLOOKUP($B14,'INGRESO VARIABLES'!$D$5:$P$100,5,FALSE)</f>
        <v>83</v>
      </c>
      <c r="L14" s="146">
        <f>+VLOOKUP($B14,'INGRESO VARIABLES'!$D$5:$P$100,5,FALSE)</f>
        <v>83</v>
      </c>
      <c r="M14" s="146">
        <f>+VLOOKUP($B14,'INGRESO VARIABLES'!$D$5:$P$100,5,FALSE)</f>
        <v>83</v>
      </c>
      <c r="N14" s="146">
        <f>+VLOOKUP($B14,'INGRESO VARIABLES'!$D$5:$P$100,5,FALSE)</f>
        <v>83</v>
      </c>
      <c r="O14" s="146">
        <f>+SUM(C14:N14)</f>
        <v>1024</v>
      </c>
    </row>
    <row r="15" spans="1:21" x14ac:dyDescent="0.3">
      <c r="B15" s="9" t="str">
        <f>+'INGRESO VARIABLES'!D34</f>
        <v>No. Personas oficina</v>
      </c>
      <c r="C15" s="146">
        <f>+VLOOKUP($B15,'INGRESO VARIABLES'!$D$5:$P$100,2,FALSE)</f>
        <v>11</v>
      </c>
      <c r="D15" s="146">
        <f>+VLOOKUP($B15,'INGRESO VARIABLES'!$D$5:$P$100,3,FALSE)</f>
        <v>11</v>
      </c>
      <c r="E15" s="146">
        <f>+VLOOKUP($B15,'INGRESO VARIABLES'!$D$5:$P$100,4,FALSE)</f>
        <v>12</v>
      </c>
      <c r="F15" s="146">
        <f>+VLOOKUP($B15,'INGRESO VARIABLES'!$D$5:$P$100,4,FALSE)</f>
        <v>12</v>
      </c>
      <c r="G15" s="146">
        <f>+VLOOKUP($B15,'INGRESO VARIABLES'!$D$5:$P$100,6,FALSE)</f>
        <v>13</v>
      </c>
      <c r="H15" s="146">
        <f>+VLOOKUP($B15,'INGRESO VARIABLES'!$D$5:$P$100,7,FALSE)</f>
        <v>13</v>
      </c>
      <c r="I15" s="146">
        <f>+VLOOKUP($B15,'INGRESO VARIABLES'!$D$5:$P$100,8,FALSE)</f>
        <v>14</v>
      </c>
      <c r="J15" s="146">
        <f>+VLOOKUP($B15,'INGRESO VARIABLES'!$D$5:$P$100,9,FALSE)</f>
        <v>14</v>
      </c>
      <c r="K15" s="146">
        <f>+VLOOKUP($B15,'INGRESO VARIABLES'!$D$5:$P$100,10,FALSE)</f>
        <v>13</v>
      </c>
      <c r="L15" s="146">
        <f>+VLOOKUP($B15,'INGRESO VARIABLES'!$D$5:$P$100,11,FALSE)</f>
        <v>15</v>
      </c>
      <c r="M15" s="146">
        <f>+VLOOKUP($B15,'INGRESO VARIABLES'!$D$5:$P$100,12,FALSE)</f>
        <v>16</v>
      </c>
      <c r="N15" s="146">
        <f>+VLOOKUP($B15,'INGRESO VARIABLES'!$D$5:$P$100,13,FALSE)</f>
        <v>17</v>
      </c>
      <c r="O15" s="146">
        <f>+SUM(C15:N15)</f>
        <v>161</v>
      </c>
    </row>
    <row r="16" spans="1:21" x14ac:dyDescent="0.3">
      <c r="B16" s="18" t="s">
        <v>122</v>
      </c>
      <c r="C16" s="135">
        <f>+$C$10</f>
        <v>30</v>
      </c>
      <c r="D16" s="135">
        <f t="shared" ref="D16:O16" si="0">+$C$10</f>
        <v>30</v>
      </c>
      <c r="E16" s="135">
        <f t="shared" si="0"/>
        <v>30</v>
      </c>
      <c r="F16" s="135">
        <f t="shared" si="0"/>
        <v>30</v>
      </c>
      <c r="G16" s="135">
        <f t="shared" si="0"/>
        <v>30</v>
      </c>
      <c r="H16" s="135">
        <f t="shared" si="0"/>
        <v>30</v>
      </c>
      <c r="I16" s="135">
        <f t="shared" si="0"/>
        <v>30</v>
      </c>
      <c r="J16" s="135">
        <f t="shared" si="0"/>
        <v>30</v>
      </c>
      <c r="K16" s="135">
        <f t="shared" si="0"/>
        <v>30</v>
      </c>
      <c r="L16" s="135">
        <f t="shared" si="0"/>
        <v>30</v>
      </c>
      <c r="M16" s="135">
        <f t="shared" si="0"/>
        <v>30</v>
      </c>
      <c r="N16" s="135">
        <f t="shared" si="0"/>
        <v>30</v>
      </c>
      <c r="O16" s="135">
        <f t="shared" si="0"/>
        <v>30</v>
      </c>
    </row>
    <row r="17" spans="2:15" ht="29.25" customHeight="1" x14ac:dyDescent="0.3">
      <c r="B17" s="3" t="str">
        <f>+C7</f>
        <v>Monitoreo del consumo de energia por persona en la oficina</v>
      </c>
      <c r="C17" s="147">
        <f>+C14/C15</f>
        <v>7.7272727272727275</v>
      </c>
      <c r="D17" s="147">
        <f t="shared" ref="D17:N17" si="1">+D14/D15</f>
        <v>8.6363636363636367</v>
      </c>
      <c r="E17" s="147">
        <f t="shared" si="1"/>
        <v>8.0833333333333339</v>
      </c>
      <c r="F17" s="147">
        <f t="shared" si="1"/>
        <v>6.916666666666667</v>
      </c>
      <c r="G17" s="147">
        <f t="shared" si="1"/>
        <v>6.384615384615385</v>
      </c>
      <c r="H17" s="147">
        <f t="shared" si="1"/>
        <v>6.384615384615385</v>
      </c>
      <c r="I17" s="147">
        <f t="shared" si="1"/>
        <v>5.9285714285714288</v>
      </c>
      <c r="J17" s="147">
        <f t="shared" si="1"/>
        <v>5.9285714285714288</v>
      </c>
      <c r="K17" s="147">
        <f t="shared" si="1"/>
        <v>6.384615384615385</v>
      </c>
      <c r="L17" s="147">
        <f t="shared" si="1"/>
        <v>5.5333333333333332</v>
      </c>
      <c r="M17" s="147">
        <f t="shared" si="1"/>
        <v>5.1875</v>
      </c>
      <c r="N17" s="147">
        <f t="shared" si="1"/>
        <v>4.882352941176471</v>
      </c>
      <c r="O17" s="147">
        <f>+O14/O15</f>
        <v>6.3602484472049685</v>
      </c>
    </row>
    <row r="18" spans="2:15" ht="9" customHeight="1" x14ac:dyDescent="0.3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5" ht="35.25" customHeight="1" x14ac:dyDescent="0.3">
      <c r="B19" s="375" t="s">
        <v>232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</row>
    <row r="20" spans="2:15" ht="24.75" customHeight="1" x14ac:dyDescent="0.3">
      <c r="B20" s="318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</row>
    <row r="21" spans="2:15" ht="24.75" customHeight="1" x14ac:dyDescent="0.3">
      <c r="B21" s="318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</row>
    <row r="22" spans="2:15" ht="24.75" customHeight="1" x14ac:dyDescent="0.3"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</row>
    <row r="23" spans="2:15" ht="24.75" customHeight="1" x14ac:dyDescent="0.3"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</row>
    <row r="24" spans="2:15" ht="24.75" customHeight="1" x14ac:dyDescent="0.3">
      <c r="B24" s="318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</row>
    <row r="25" spans="2:15" ht="24.75" customHeight="1" x14ac:dyDescent="0.3">
      <c r="B25" s="318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</row>
    <row r="26" spans="2:15" ht="24.75" customHeight="1" x14ac:dyDescent="0.3">
      <c r="B26" s="318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</row>
    <row r="27" spans="2:15" ht="24.75" customHeight="1" x14ac:dyDescent="0.3">
      <c r="B27" s="318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</row>
    <row r="28" spans="2:15" ht="24.75" customHeight="1" x14ac:dyDescent="0.3">
      <c r="B28" s="318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</row>
    <row r="29" spans="2:15" ht="24.75" customHeight="1" x14ac:dyDescent="0.3">
      <c r="B29" s="318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19"/>
    </row>
    <row r="30" spans="2:15" ht="24.75" customHeight="1" x14ac:dyDescent="0.3">
      <c r="B30" s="318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19"/>
    </row>
    <row r="31" spans="2:15" ht="24.75" customHeight="1" x14ac:dyDescent="0.3">
      <c r="B31" s="318"/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</row>
    <row r="32" spans="2:15" x14ac:dyDescent="0.3"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</row>
    <row r="33" spans="2:15" ht="29.25" customHeight="1" x14ac:dyDescent="0.3">
      <c r="B33" s="367" t="s">
        <v>233</v>
      </c>
      <c r="C33" s="367"/>
      <c r="D33" s="367"/>
      <c r="E33" s="367"/>
      <c r="F33" s="367"/>
      <c r="G33" s="367"/>
      <c r="H33" s="367"/>
      <c r="I33" s="367"/>
      <c r="J33" s="299" t="s">
        <v>238</v>
      </c>
      <c r="K33" s="300"/>
      <c r="L33" s="300"/>
      <c r="M33" s="300"/>
      <c r="N33" s="301"/>
      <c r="O33" s="32"/>
    </row>
    <row r="34" spans="2:15" ht="35.25" customHeight="1" x14ac:dyDescent="0.3">
      <c r="B34" s="2" t="s">
        <v>62</v>
      </c>
      <c r="C34" s="410">
        <f>SUM(C17)</f>
        <v>7.7272727272727275</v>
      </c>
      <c r="D34" s="410"/>
      <c r="E34" s="342" t="s">
        <v>263</v>
      </c>
      <c r="F34" s="342"/>
      <c r="G34" s="342"/>
      <c r="H34" s="342"/>
      <c r="I34" s="342"/>
      <c r="J34" s="372"/>
      <c r="K34" s="346"/>
      <c r="L34" s="346"/>
      <c r="M34" s="346"/>
      <c r="N34" s="347"/>
      <c r="O34" s="36"/>
    </row>
    <row r="35" spans="2:15" ht="60.75" customHeight="1" x14ac:dyDescent="0.3">
      <c r="B35" s="2" t="s">
        <v>63</v>
      </c>
      <c r="C35" s="410">
        <f>SUM(D17)</f>
        <v>8.6363636363636367</v>
      </c>
      <c r="D35" s="410"/>
      <c r="E35" s="342" t="s">
        <v>263</v>
      </c>
      <c r="F35" s="342"/>
      <c r="G35" s="342"/>
      <c r="H35" s="342"/>
      <c r="I35" s="342"/>
      <c r="J35" s="393"/>
      <c r="K35" s="394"/>
      <c r="L35" s="394"/>
      <c r="M35" s="394"/>
      <c r="N35" s="395"/>
      <c r="O35" s="36"/>
    </row>
    <row r="36" spans="2:15" ht="35.25" customHeight="1" x14ac:dyDescent="0.3">
      <c r="B36" s="2" t="s">
        <v>64</v>
      </c>
      <c r="C36" s="410">
        <f>SUM(E17)</f>
        <v>8.0833333333333339</v>
      </c>
      <c r="D36" s="410"/>
      <c r="E36" s="342" t="s">
        <v>263</v>
      </c>
      <c r="F36" s="342"/>
      <c r="G36" s="342"/>
      <c r="H36" s="342"/>
      <c r="I36" s="342"/>
      <c r="J36" s="372"/>
      <c r="K36" s="346"/>
      <c r="L36" s="346"/>
      <c r="M36" s="346"/>
      <c r="N36" s="347"/>
      <c r="O36" s="36"/>
    </row>
    <row r="37" spans="2:15" ht="51" customHeight="1" x14ac:dyDescent="0.3">
      <c r="B37" s="2" t="s">
        <v>65</v>
      </c>
      <c r="C37" s="410">
        <f>SUM(F17)</f>
        <v>6.916666666666667</v>
      </c>
      <c r="D37" s="410"/>
      <c r="E37" s="342" t="s">
        <v>263</v>
      </c>
      <c r="F37" s="342"/>
      <c r="G37" s="342"/>
      <c r="H37" s="342"/>
      <c r="I37" s="342"/>
      <c r="J37" s="372"/>
      <c r="K37" s="346"/>
      <c r="L37" s="346"/>
      <c r="M37" s="346"/>
      <c r="N37" s="347"/>
      <c r="O37" s="36"/>
    </row>
    <row r="38" spans="2:15" ht="52.5" customHeight="1" x14ac:dyDescent="0.3">
      <c r="B38" s="2" t="s">
        <v>66</v>
      </c>
      <c r="C38" s="410">
        <f>SUM(G17)</f>
        <v>6.384615384615385</v>
      </c>
      <c r="D38" s="410"/>
      <c r="E38" s="342" t="s">
        <v>263</v>
      </c>
      <c r="F38" s="342"/>
      <c r="G38" s="342"/>
      <c r="H38" s="342"/>
      <c r="I38" s="342"/>
      <c r="J38" s="372"/>
      <c r="K38" s="346"/>
      <c r="L38" s="346"/>
      <c r="M38" s="346"/>
      <c r="N38" s="347"/>
      <c r="O38" s="36"/>
    </row>
    <row r="39" spans="2:15" ht="35.25" customHeight="1" x14ac:dyDescent="0.3">
      <c r="B39" s="2" t="s">
        <v>67</v>
      </c>
      <c r="C39" s="410">
        <f>SUM(H17)</f>
        <v>6.384615384615385</v>
      </c>
      <c r="D39" s="410"/>
      <c r="E39" s="342" t="s">
        <v>263</v>
      </c>
      <c r="F39" s="342"/>
      <c r="G39" s="342"/>
      <c r="H39" s="342"/>
      <c r="I39" s="342"/>
      <c r="J39" s="372"/>
      <c r="K39" s="346"/>
      <c r="L39" s="346"/>
      <c r="M39" s="346"/>
      <c r="N39" s="347"/>
      <c r="O39" s="36"/>
    </row>
    <row r="40" spans="2:15" ht="35.25" customHeight="1" x14ac:dyDescent="0.3">
      <c r="B40" s="2" t="s">
        <v>68</v>
      </c>
      <c r="C40" s="410">
        <f>SUM(I17)</f>
        <v>5.9285714285714288</v>
      </c>
      <c r="D40" s="410"/>
      <c r="E40" s="342" t="s">
        <v>263</v>
      </c>
      <c r="F40" s="342"/>
      <c r="G40" s="342"/>
      <c r="H40" s="342"/>
      <c r="I40" s="342"/>
      <c r="J40" s="372"/>
      <c r="K40" s="346"/>
      <c r="L40" s="346"/>
      <c r="M40" s="346"/>
      <c r="N40" s="347"/>
      <c r="O40" s="36"/>
    </row>
    <row r="41" spans="2:15" ht="35.25" customHeight="1" x14ac:dyDescent="0.3">
      <c r="B41" s="2" t="s">
        <v>69</v>
      </c>
      <c r="C41" s="410">
        <f>SUM(J17)</f>
        <v>5.9285714285714288</v>
      </c>
      <c r="D41" s="410"/>
      <c r="E41" s="342" t="s">
        <v>263</v>
      </c>
      <c r="F41" s="342"/>
      <c r="G41" s="342"/>
      <c r="H41" s="342"/>
      <c r="I41" s="342"/>
      <c r="J41" s="372"/>
      <c r="K41" s="346"/>
      <c r="L41" s="346"/>
      <c r="M41" s="346"/>
      <c r="N41" s="347"/>
      <c r="O41" s="36"/>
    </row>
    <row r="42" spans="2:15" ht="35.25" customHeight="1" x14ac:dyDescent="0.3">
      <c r="B42" s="2" t="s">
        <v>70</v>
      </c>
      <c r="C42" s="410">
        <f>SUM(K17)</f>
        <v>6.384615384615385</v>
      </c>
      <c r="D42" s="410"/>
      <c r="E42" s="342" t="s">
        <v>263</v>
      </c>
      <c r="F42" s="342"/>
      <c r="G42" s="342"/>
      <c r="H42" s="342"/>
      <c r="I42" s="342"/>
      <c r="J42" s="372"/>
      <c r="K42" s="346"/>
      <c r="L42" s="346"/>
      <c r="M42" s="346"/>
      <c r="N42" s="347"/>
      <c r="O42" s="36"/>
    </row>
    <row r="43" spans="2:15" ht="35.25" customHeight="1" x14ac:dyDescent="0.3">
      <c r="B43" s="2" t="s">
        <v>71</v>
      </c>
      <c r="C43" s="410">
        <f>SUM(L17)</f>
        <v>5.5333333333333332</v>
      </c>
      <c r="D43" s="410"/>
      <c r="E43" s="342" t="s">
        <v>263</v>
      </c>
      <c r="F43" s="342"/>
      <c r="G43" s="342"/>
      <c r="H43" s="342"/>
      <c r="I43" s="342"/>
      <c r="J43" s="372"/>
      <c r="K43" s="346"/>
      <c r="L43" s="346"/>
      <c r="M43" s="346"/>
      <c r="N43" s="347"/>
      <c r="O43" s="36"/>
    </row>
    <row r="44" spans="2:15" ht="35.25" customHeight="1" x14ac:dyDescent="0.3">
      <c r="B44" s="2" t="s">
        <v>72</v>
      </c>
      <c r="C44" s="410">
        <f>SUM(M17)</f>
        <v>5.1875</v>
      </c>
      <c r="D44" s="410"/>
      <c r="E44" s="342" t="s">
        <v>263</v>
      </c>
      <c r="F44" s="342"/>
      <c r="G44" s="342"/>
      <c r="H44" s="342"/>
      <c r="I44" s="342"/>
      <c r="J44" s="372"/>
      <c r="K44" s="346"/>
      <c r="L44" s="346"/>
      <c r="M44" s="346"/>
      <c r="N44" s="347"/>
      <c r="O44" s="36"/>
    </row>
    <row r="45" spans="2:15" ht="35.25" customHeight="1" x14ac:dyDescent="0.3">
      <c r="B45" s="2" t="s">
        <v>73</v>
      </c>
      <c r="C45" s="410">
        <f>SUM(N17)</f>
        <v>4.882352941176471</v>
      </c>
      <c r="D45" s="410"/>
      <c r="E45" s="342" t="s">
        <v>263</v>
      </c>
      <c r="F45" s="342"/>
      <c r="G45" s="342"/>
      <c r="H45" s="342"/>
      <c r="I45" s="342"/>
      <c r="J45" s="372"/>
      <c r="K45" s="346"/>
      <c r="L45" s="346"/>
      <c r="M45" s="346"/>
      <c r="N45" s="347"/>
      <c r="O45" s="36"/>
    </row>
    <row r="46" spans="2:15" x14ac:dyDescent="0.3">
      <c r="O46" s="35"/>
    </row>
  </sheetData>
  <mergeCells count="56">
    <mergeCell ref="C44:D44"/>
    <mergeCell ref="E44:I44"/>
    <mergeCell ref="J44:N44"/>
    <mergeCell ref="C45:D45"/>
    <mergeCell ref="E45:I45"/>
    <mergeCell ref="J45:N45"/>
    <mergeCell ref="C42:D42"/>
    <mergeCell ref="E42:I42"/>
    <mergeCell ref="J42:N42"/>
    <mergeCell ref="C43:D43"/>
    <mergeCell ref="E43:I43"/>
    <mergeCell ref="J43:N43"/>
    <mergeCell ref="C40:D40"/>
    <mergeCell ref="E40:I40"/>
    <mergeCell ref="J40:N40"/>
    <mergeCell ref="C41:D41"/>
    <mergeCell ref="E41:I41"/>
    <mergeCell ref="J41:N41"/>
    <mergeCell ref="C38:D38"/>
    <mergeCell ref="E38:I38"/>
    <mergeCell ref="J38:N38"/>
    <mergeCell ref="C39:D39"/>
    <mergeCell ref="E39:I39"/>
    <mergeCell ref="J39:N39"/>
    <mergeCell ref="C36:D36"/>
    <mergeCell ref="E36:I36"/>
    <mergeCell ref="J36:N36"/>
    <mergeCell ref="C37:D37"/>
    <mergeCell ref="E37:I37"/>
    <mergeCell ref="J37:N37"/>
    <mergeCell ref="C34:D34"/>
    <mergeCell ref="E34:I34"/>
    <mergeCell ref="J34:N34"/>
    <mergeCell ref="C35:D35"/>
    <mergeCell ref="E35:I35"/>
    <mergeCell ref="J35:N35"/>
    <mergeCell ref="B19:O19"/>
    <mergeCell ref="B20:O31"/>
    <mergeCell ref="B32:N32"/>
    <mergeCell ref="B33:I33"/>
    <mergeCell ref="J33:N33"/>
    <mergeCell ref="C9:O9"/>
    <mergeCell ref="C10:O10"/>
    <mergeCell ref="B11:O11"/>
    <mergeCell ref="B12:B13"/>
    <mergeCell ref="C12:O12"/>
    <mergeCell ref="B4:N4"/>
    <mergeCell ref="B5:O5"/>
    <mergeCell ref="C6:O6"/>
    <mergeCell ref="C7:O7"/>
    <mergeCell ref="C8:O8"/>
    <mergeCell ref="B1:C3"/>
    <mergeCell ref="D1:K3"/>
    <mergeCell ref="L1:O1"/>
    <mergeCell ref="L2:O2"/>
    <mergeCell ref="L3:O3"/>
  </mergeCells>
  <hyperlinks>
    <hyperlink ref="S1" location="MENU!A1" display="Ir Menù" xr:uid="{CF52C43A-E9FD-43D4-986B-70CC07DBFD57}"/>
    <hyperlink ref="Q1" location="'CUADRO MANDO'!A1" display="Ir Cuadro de Mando" xr:uid="{79520946-48C1-4AA7-97FC-A69FB37A5D38}"/>
    <hyperlink ref="U1" location="'INGRESO VARIABLES'!A1" display="Ir Menù" xr:uid="{60574498-364D-4619-95AB-333794FB97B0}"/>
  </hyperlinks>
  <pageMargins left="0.7" right="0.7" top="0.75" bottom="0.75" header="0.3" footer="0.3"/>
  <pageSetup paperSize="9" scale="70" orientation="portrait" r:id="rId1"/>
  <ignoredErrors>
    <ignoredError sqref="C16:O16 C17:N17" unlocked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6D998-B4AC-403E-AE23-79C182EA7F8A}">
  <sheetPr>
    <tabColor rgb="FF92D050"/>
  </sheetPr>
  <dimension ref="A1:U38"/>
  <sheetViews>
    <sheetView showGridLines="0" topLeftCell="A5" zoomScale="80" zoomScaleNormal="80" zoomScaleSheetLayoutView="115" workbookViewId="0">
      <selection activeCell="O18" sqref="O18"/>
    </sheetView>
  </sheetViews>
  <sheetFormatPr baseColWidth="10" defaultColWidth="11.453125" defaultRowHeight="13" x14ac:dyDescent="0.3"/>
  <cols>
    <col min="1" max="1" width="2.1796875" style="14" customWidth="1"/>
    <col min="2" max="2" width="43.26953125" style="1" customWidth="1"/>
    <col min="3" max="15" width="10.7265625" style="1" customWidth="1"/>
    <col min="16" max="16" width="7.1796875" style="1" customWidth="1"/>
    <col min="17" max="17" width="11.453125" style="1"/>
    <col min="18" max="18" width="3.7265625" style="1" customWidth="1"/>
    <col min="19" max="19" width="11.453125" style="1"/>
    <col min="20" max="20" width="3.453125" style="1" customWidth="1"/>
    <col min="21" max="16384" width="11.453125" style="1"/>
  </cols>
  <sheetData>
    <row r="1" spans="1:21" s="8" customFormat="1" ht="30.75" customHeight="1" thickBot="1" x14ac:dyDescent="0.25">
      <c r="A1" s="13"/>
      <c r="B1" s="336"/>
      <c r="C1" s="337"/>
      <c r="D1" s="324" t="s">
        <v>226</v>
      </c>
      <c r="E1" s="325"/>
      <c r="F1" s="325"/>
      <c r="G1" s="325"/>
      <c r="H1" s="325"/>
      <c r="I1" s="325"/>
      <c r="J1" s="325"/>
      <c r="K1" s="325"/>
      <c r="L1" s="353"/>
      <c r="M1" s="353"/>
      <c r="N1" s="353"/>
      <c r="O1" s="353"/>
      <c r="Q1" s="119" t="s">
        <v>57</v>
      </c>
      <c r="S1" s="119" t="s">
        <v>116</v>
      </c>
      <c r="U1" s="120" t="s">
        <v>117</v>
      </c>
    </row>
    <row r="2" spans="1:21" s="8" customFormat="1" ht="24.75" customHeight="1" thickTop="1" x14ac:dyDescent="0.2">
      <c r="A2" s="13"/>
      <c r="B2" s="338"/>
      <c r="C2" s="339"/>
      <c r="D2" s="326"/>
      <c r="E2" s="327"/>
      <c r="F2" s="327"/>
      <c r="G2" s="327"/>
      <c r="H2" s="327"/>
      <c r="I2" s="327"/>
      <c r="J2" s="327"/>
      <c r="K2" s="327"/>
      <c r="L2" s="353">
        <v>16</v>
      </c>
      <c r="M2" s="353"/>
      <c r="N2" s="353"/>
      <c r="O2" s="353"/>
    </row>
    <row r="3" spans="1:21" s="8" customFormat="1" ht="8.25" customHeight="1" x14ac:dyDescent="0.2">
      <c r="A3" s="13"/>
      <c r="B3" s="340"/>
      <c r="C3" s="341"/>
      <c r="D3" s="328"/>
      <c r="E3" s="329"/>
      <c r="F3" s="329"/>
      <c r="G3" s="329"/>
      <c r="H3" s="329"/>
      <c r="I3" s="329"/>
      <c r="J3" s="329"/>
      <c r="K3" s="329"/>
      <c r="L3" s="353"/>
      <c r="M3" s="353"/>
      <c r="N3" s="353"/>
      <c r="O3" s="353"/>
    </row>
    <row r="4" spans="1:21" s="8" customFormat="1" ht="12" customHeight="1" x14ac:dyDescent="0.2">
      <c r="A4" s="13"/>
      <c r="B4" s="294"/>
      <c r="C4" s="295"/>
      <c r="D4" s="295"/>
      <c r="E4" s="295"/>
      <c r="F4" s="295"/>
      <c r="G4" s="295"/>
      <c r="H4" s="295"/>
      <c r="I4" s="295"/>
      <c r="J4" s="295"/>
      <c r="K4" s="295"/>
      <c r="L4" s="374"/>
      <c r="M4" s="374"/>
      <c r="N4" s="374"/>
    </row>
    <row r="5" spans="1:21" x14ac:dyDescent="0.3">
      <c r="B5" s="375" t="s">
        <v>228</v>
      </c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</row>
    <row r="6" spans="1:21" ht="12.75" customHeight="1" x14ac:dyDescent="0.3">
      <c r="B6" s="6" t="s">
        <v>236</v>
      </c>
      <c r="C6" s="292" t="str">
        <f>+VLOOKUP($L$2,'CUADRO MANDO'!$A$6:$M$102,5,FALSE)</f>
        <v>Consumo de agua percapita</v>
      </c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</row>
    <row r="7" spans="1:21" ht="12.75" customHeight="1" x14ac:dyDescent="0.3">
      <c r="B7" s="6" t="s">
        <v>237</v>
      </c>
      <c r="C7" s="292" t="str">
        <f>+VLOOKUP($L$2,'CUADRO MANDO'!$A$6:$M$102,7,FALSE)</f>
        <v>Monitoreo del consumo de agua por persona en la oficina</v>
      </c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</row>
    <row r="8" spans="1:21" ht="41.25" customHeight="1" x14ac:dyDescent="0.3">
      <c r="B8" s="7" t="s">
        <v>59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</row>
    <row r="9" spans="1:21" x14ac:dyDescent="0.3">
      <c r="B9" s="10" t="s">
        <v>229</v>
      </c>
      <c r="C9" s="292" t="str">
        <f>+VLOOKUP($L$2,'CUADRO MANDO'!$A$6:$M$102,13,FALSE)</f>
        <v>Bimestral</v>
      </c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</row>
    <row r="10" spans="1:21" x14ac:dyDescent="0.3">
      <c r="B10" s="6" t="s">
        <v>230</v>
      </c>
      <c r="C10" s="409">
        <f>+VLOOKUP($L$2,'CUADRO MANDO'!$A$6:$M$102,8,FALSE)</f>
        <v>5</v>
      </c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</row>
    <row r="11" spans="1:21" x14ac:dyDescent="0.3">
      <c r="B11" s="375" t="s">
        <v>231</v>
      </c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</row>
    <row r="12" spans="1:21" x14ac:dyDescent="0.3">
      <c r="B12" s="302" t="s">
        <v>61</v>
      </c>
      <c r="C12" s="309">
        <v>2024</v>
      </c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</row>
    <row r="13" spans="1:21" x14ac:dyDescent="0.3">
      <c r="B13" s="302"/>
      <c r="C13" s="401" t="s">
        <v>254</v>
      </c>
      <c r="D13" s="402"/>
      <c r="E13" s="403"/>
      <c r="F13" s="401" t="s">
        <v>255</v>
      </c>
      <c r="G13" s="402"/>
      <c r="H13" s="403"/>
      <c r="I13" s="401" t="s">
        <v>256</v>
      </c>
      <c r="J13" s="402"/>
      <c r="K13" s="403"/>
      <c r="L13" s="401" t="s">
        <v>257</v>
      </c>
      <c r="M13" s="402"/>
      <c r="N13" s="403"/>
      <c r="O13" s="6" t="s">
        <v>75</v>
      </c>
    </row>
    <row r="14" spans="1:21" x14ac:dyDescent="0.3">
      <c r="B14" s="9" t="str">
        <f>+'INGRESO VARIABLES'!D35</f>
        <v>m3 consumidos agua</v>
      </c>
      <c r="C14" s="361">
        <f>+VLOOKUP($B14,'INGRESO VARIABLES'!$D$5:$P$100,2,FALSE)</f>
        <v>25</v>
      </c>
      <c r="D14" s="362"/>
      <c r="E14" s="363"/>
      <c r="F14" s="361">
        <f>+VLOOKUP($B14,'INGRESO VARIABLES'!$D$5:$P$100,5,FALSE)</f>
        <v>29</v>
      </c>
      <c r="G14" s="362"/>
      <c r="H14" s="363"/>
      <c r="I14" s="361">
        <f>+VLOOKUP($B14,'INGRESO VARIABLES'!$D$5:$P$100,8,FALSE)</f>
        <v>25</v>
      </c>
      <c r="J14" s="362"/>
      <c r="K14" s="363"/>
      <c r="L14" s="361">
        <f>+VLOOKUP($B14,'INGRESO VARIABLES'!$D$5:$P$100,11,FALSE)</f>
        <v>26</v>
      </c>
      <c r="M14" s="362"/>
      <c r="N14" s="363"/>
      <c r="O14" s="146">
        <f>+SUM(C14:N14)</f>
        <v>105</v>
      </c>
    </row>
    <row r="15" spans="1:21" x14ac:dyDescent="0.3">
      <c r="B15" s="9" t="str">
        <f>+'INGRESO VARIABLES'!D36</f>
        <v>No. Personas oficina</v>
      </c>
      <c r="C15" s="361">
        <f>+VLOOKUP($B15,'INGRESO VARIABLES'!$D$5:$P$100,2,FALSE)</f>
        <v>11</v>
      </c>
      <c r="D15" s="362"/>
      <c r="E15" s="363"/>
      <c r="F15" s="361">
        <f>+VLOOKUP($B15,'INGRESO VARIABLES'!$D$5:$P$100,2,FALSE)</f>
        <v>11</v>
      </c>
      <c r="G15" s="362"/>
      <c r="H15" s="363"/>
      <c r="I15" s="361">
        <f>+VLOOKUP($B15,'INGRESO VARIABLES'!$D$5:$P$100,8,FALSE)</f>
        <v>14</v>
      </c>
      <c r="J15" s="362"/>
      <c r="K15" s="363"/>
      <c r="L15" s="361">
        <f>+VLOOKUP($B15,'INGRESO VARIABLES'!$D$5:$P$100,11,FALSE)</f>
        <v>15</v>
      </c>
      <c r="M15" s="362"/>
      <c r="N15" s="363"/>
      <c r="O15" s="146">
        <f>+SUM(C15:N15)</f>
        <v>51</v>
      </c>
    </row>
    <row r="16" spans="1:21" x14ac:dyDescent="0.3">
      <c r="B16" s="18" t="s">
        <v>122</v>
      </c>
      <c r="C16" s="382">
        <f>+$C$10</f>
        <v>5</v>
      </c>
      <c r="D16" s="383"/>
      <c r="E16" s="384"/>
      <c r="F16" s="382">
        <f>+$C$10</f>
        <v>5</v>
      </c>
      <c r="G16" s="383"/>
      <c r="H16" s="384"/>
      <c r="I16" s="382">
        <f>+$C$10</f>
        <v>5</v>
      </c>
      <c r="J16" s="383"/>
      <c r="K16" s="384"/>
      <c r="L16" s="382">
        <f>+$C$10</f>
        <v>5</v>
      </c>
      <c r="M16" s="383"/>
      <c r="N16" s="384"/>
      <c r="O16" s="147">
        <f>+$C$10</f>
        <v>5</v>
      </c>
    </row>
    <row r="17" spans="2:15" ht="29.25" customHeight="1" x14ac:dyDescent="0.3">
      <c r="B17" s="3" t="str">
        <f>+C7</f>
        <v>Monitoreo del consumo de agua por persona en la oficina</v>
      </c>
      <c r="C17" s="382">
        <f>+C14/C15</f>
        <v>2.2727272727272729</v>
      </c>
      <c r="D17" s="383"/>
      <c r="E17" s="384"/>
      <c r="F17" s="382">
        <f>+F14/F15</f>
        <v>2.6363636363636362</v>
      </c>
      <c r="G17" s="383"/>
      <c r="H17" s="384"/>
      <c r="I17" s="382">
        <f>+I14/I15</f>
        <v>1.7857142857142858</v>
      </c>
      <c r="J17" s="383"/>
      <c r="K17" s="384"/>
      <c r="L17" s="382">
        <f>+L14/L15</f>
        <v>1.7333333333333334</v>
      </c>
      <c r="M17" s="383"/>
      <c r="N17" s="384"/>
      <c r="O17" s="147">
        <f>+O14/O15</f>
        <v>2.0588235294117645</v>
      </c>
    </row>
    <row r="18" spans="2:15" ht="9" customHeight="1" x14ac:dyDescent="0.3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5" ht="35.25" customHeight="1" x14ac:dyDescent="0.3">
      <c r="B19" s="375" t="s">
        <v>232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</row>
    <row r="20" spans="2:15" ht="24.75" customHeight="1" x14ac:dyDescent="0.3">
      <c r="B20" s="318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</row>
    <row r="21" spans="2:15" ht="24.75" customHeight="1" x14ac:dyDescent="0.3">
      <c r="B21" s="318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</row>
    <row r="22" spans="2:15" ht="24.75" customHeight="1" x14ac:dyDescent="0.3"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</row>
    <row r="23" spans="2:15" ht="24.75" customHeight="1" x14ac:dyDescent="0.3"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</row>
    <row r="24" spans="2:15" ht="24.75" customHeight="1" x14ac:dyDescent="0.3">
      <c r="B24" s="318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</row>
    <row r="25" spans="2:15" ht="24.75" customHeight="1" x14ac:dyDescent="0.3">
      <c r="B25" s="318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</row>
    <row r="26" spans="2:15" ht="24.75" customHeight="1" x14ac:dyDescent="0.3">
      <c r="B26" s="318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</row>
    <row r="27" spans="2:15" ht="24.75" customHeight="1" x14ac:dyDescent="0.3">
      <c r="B27" s="318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</row>
    <row r="28" spans="2:15" ht="24.75" customHeight="1" x14ac:dyDescent="0.3">
      <c r="B28" s="318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</row>
    <row r="29" spans="2:15" ht="24.75" customHeight="1" x14ac:dyDescent="0.3">
      <c r="B29" s="318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19"/>
    </row>
    <row r="30" spans="2:15" ht="24.75" customHeight="1" x14ac:dyDescent="0.3">
      <c r="B30" s="318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19"/>
    </row>
    <row r="31" spans="2:15" ht="24.75" customHeight="1" x14ac:dyDescent="0.3">
      <c r="B31" s="318"/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</row>
    <row r="32" spans="2:15" x14ac:dyDescent="0.3"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</row>
    <row r="33" spans="2:15" ht="29.25" customHeight="1" x14ac:dyDescent="0.3">
      <c r="B33" s="367" t="s">
        <v>233</v>
      </c>
      <c r="C33" s="367"/>
      <c r="D33" s="367"/>
      <c r="E33" s="367"/>
      <c r="F33" s="367"/>
      <c r="G33" s="367"/>
      <c r="H33" s="367"/>
      <c r="I33" s="367"/>
      <c r="J33" s="299" t="s">
        <v>238</v>
      </c>
      <c r="K33" s="300"/>
      <c r="L33" s="300"/>
      <c r="M33" s="300"/>
      <c r="N33" s="301"/>
      <c r="O33" s="32"/>
    </row>
    <row r="34" spans="2:15" ht="35.25" customHeight="1" x14ac:dyDescent="0.3">
      <c r="B34" s="2" t="s">
        <v>254</v>
      </c>
      <c r="C34" s="410">
        <f>SUM(C17)</f>
        <v>2.2727272727272729</v>
      </c>
      <c r="D34" s="410"/>
      <c r="E34" s="342" t="s">
        <v>264</v>
      </c>
      <c r="F34" s="342"/>
      <c r="G34" s="342"/>
      <c r="H34" s="342"/>
      <c r="I34" s="342"/>
      <c r="J34" s="372"/>
      <c r="K34" s="346"/>
      <c r="L34" s="346"/>
      <c r="M34" s="346"/>
      <c r="N34" s="347"/>
      <c r="O34" s="36"/>
    </row>
    <row r="35" spans="2:15" ht="35.25" customHeight="1" x14ac:dyDescent="0.3">
      <c r="B35" s="2" t="s">
        <v>255</v>
      </c>
      <c r="C35" s="410">
        <f>SUM(G17)</f>
        <v>0</v>
      </c>
      <c r="D35" s="410"/>
      <c r="E35" s="342" t="s">
        <v>264</v>
      </c>
      <c r="F35" s="342"/>
      <c r="G35" s="342"/>
      <c r="H35" s="342"/>
      <c r="I35" s="342"/>
      <c r="J35" s="372"/>
      <c r="K35" s="346"/>
      <c r="L35" s="346"/>
      <c r="M35" s="346"/>
      <c r="N35" s="347"/>
      <c r="O35" s="36"/>
    </row>
    <row r="36" spans="2:15" ht="56.25" customHeight="1" x14ac:dyDescent="0.3">
      <c r="B36" s="2" t="s">
        <v>256</v>
      </c>
      <c r="C36" s="410">
        <f>SUM(E17)</f>
        <v>0</v>
      </c>
      <c r="D36" s="410"/>
      <c r="E36" s="342" t="s">
        <v>264</v>
      </c>
      <c r="F36" s="342"/>
      <c r="G36" s="342"/>
      <c r="H36" s="342"/>
      <c r="I36" s="342"/>
      <c r="J36" s="372"/>
      <c r="K36" s="346"/>
      <c r="L36" s="346"/>
      <c r="M36" s="346"/>
      <c r="N36" s="347"/>
      <c r="O36" s="36"/>
    </row>
    <row r="37" spans="2:15" ht="35.25" customHeight="1" x14ac:dyDescent="0.3">
      <c r="B37" s="2" t="s">
        <v>257</v>
      </c>
      <c r="C37" s="410">
        <f>SUM(F17)</f>
        <v>2.6363636363636362</v>
      </c>
      <c r="D37" s="410"/>
      <c r="E37" s="342" t="s">
        <v>264</v>
      </c>
      <c r="F37" s="342"/>
      <c r="G37" s="342"/>
      <c r="H37" s="342"/>
      <c r="I37" s="342"/>
      <c r="J37" s="372"/>
      <c r="K37" s="346"/>
      <c r="L37" s="346"/>
      <c r="M37" s="346"/>
      <c r="N37" s="347"/>
      <c r="O37" s="36"/>
    </row>
    <row r="38" spans="2:15" x14ac:dyDescent="0.3">
      <c r="O38" s="35"/>
    </row>
  </sheetData>
  <mergeCells count="52">
    <mergeCell ref="C10:O10"/>
    <mergeCell ref="B1:C3"/>
    <mergeCell ref="D1:K3"/>
    <mergeCell ref="L1:O1"/>
    <mergeCell ref="L2:O2"/>
    <mergeCell ref="L3:O3"/>
    <mergeCell ref="B4:N4"/>
    <mergeCell ref="B5:O5"/>
    <mergeCell ref="C6:O6"/>
    <mergeCell ref="C7:O7"/>
    <mergeCell ref="C8:O8"/>
    <mergeCell ref="C9:O9"/>
    <mergeCell ref="B11:O11"/>
    <mergeCell ref="B12:B13"/>
    <mergeCell ref="C12:O12"/>
    <mergeCell ref="C13:E13"/>
    <mergeCell ref="F13:H13"/>
    <mergeCell ref="I13:K13"/>
    <mergeCell ref="L13:N13"/>
    <mergeCell ref="C14:E14"/>
    <mergeCell ref="F14:H14"/>
    <mergeCell ref="I14:K14"/>
    <mergeCell ref="L14:N14"/>
    <mergeCell ref="C15:E15"/>
    <mergeCell ref="F15:H15"/>
    <mergeCell ref="I15:K15"/>
    <mergeCell ref="L15:N15"/>
    <mergeCell ref="C34:D34"/>
    <mergeCell ref="E34:I34"/>
    <mergeCell ref="J34:N34"/>
    <mergeCell ref="C16:E16"/>
    <mergeCell ref="F16:H16"/>
    <mergeCell ref="I16:K16"/>
    <mergeCell ref="L16:N16"/>
    <mergeCell ref="C17:E17"/>
    <mergeCell ref="F17:H17"/>
    <mergeCell ref="I17:K17"/>
    <mergeCell ref="L17:N17"/>
    <mergeCell ref="B19:O19"/>
    <mergeCell ref="B20:O31"/>
    <mergeCell ref="B32:N32"/>
    <mergeCell ref="B33:I33"/>
    <mergeCell ref="J33:N33"/>
    <mergeCell ref="C37:D37"/>
    <mergeCell ref="E37:I37"/>
    <mergeCell ref="J37:N37"/>
    <mergeCell ref="C35:D35"/>
    <mergeCell ref="E35:I35"/>
    <mergeCell ref="J35:N35"/>
    <mergeCell ref="C36:D36"/>
    <mergeCell ref="E36:I36"/>
    <mergeCell ref="J36:N36"/>
  </mergeCells>
  <hyperlinks>
    <hyperlink ref="S1" location="MENU!A1" display="Ir Menù" xr:uid="{2FBEFFCE-9B0C-4B92-B44E-A1FE9A15AD30}"/>
    <hyperlink ref="Q1" location="'CUADRO MANDO'!A1" display="Ir Cuadro de Mando" xr:uid="{D04D3E05-6028-465A-88A9-E9D32D0BDD38}"/>
    <hyperlink ref="U1" location="'INGRESO VARIABLES'!A1" display="Ir Menù" xr:uid="{FBA185EA-7D2B-4876-AF5D-ECE15C874EBC}"/>
  </hyperlinks>
  <pageMargins left="0.7" right="0.7" top="0.75" bottom="0.75" header="0.3" footer="0.3"/>
  <pageSetup paperSize="9" scale="70" orientation="portrait" r:id="rId1"/>
  <ignoredErrors>
    <ignoredError sqref="C16:O16 C17:N1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F48C-B7D1-4FB7-8615-654240355170}">
  <sheetPr codeName="Hoja1"/>
  <dimension ref="A1:P40"/>
  <sheetViews>
    <sheetView showGridLines="0" topLeftCell="C1" zoomScale="90" zoomScaleNormal="90" workbookViewId="0">
      <pane ySplit="5" topLeftCell="A6" activePane="bottomLeft" state="frozen"/>
      <selection pane="bottomLeft" activeCell="I2" sqref="I2:J3"/>
    </sheetView>
  </sheetViews>
  <sheetFormatPr baseColWidth="10" defaultColWidth="11.453125" defaultRowHeight="14.5" x14ac:dyDescent="0.35"/>
  <cols>
    <col min="1" max="1" width="5.81640625" customWidth="1"/>
    <col min="2" max="2" width="63.81640625" customWidth="1"/>
    <col min="3" max="3" width="12.81640625" customWidth="1"/>
    <col min="4" max="4" width="47.7265625" customWidth="1"/>
    <col min="5" max="5" width="6.54296875" style="52" customWidth="1"/>
    <col min="6" max="6" width="7.1796875" style="52" bestFit="1" customWidth="1"/>
    <col min="7" max="12" width="6.54296875" style="52" customWidth="1"/>
    <col min="13" max="13" width="11.1796875" style="52" customWidth="1"/>
    <col min="14" max="14" width="7.1796875" style="52" customWidth="1"/>
    <col min="15" max="15" width="9.81640625" style="52" bestFit="1" customWidth="1"/>
    <col min="16" max="16" width="9.1796875" style="52" bestFit="1" customWidth="1"/>
  </cols>
  <sheetData>
    <row r="1" spans="1:16" ht="16.5" customHeight="1" x14ac:dyDescent="0.35">
      <c r="A1" s="226"/>
      <c r="B1" s="249" t="s">
        <v>56</v>
      </c>
      <c r="C1" s="250"/>
      <c r="D1" s="250"/>
      <c r="E1" s="250"/>
      <c r="F1" s="250"/>
      <c r="G1" s="250"/>
      <c r="H1" s="250"/>
    </row>
    <row r="2" spans="1:16" ht="16.5" customHeight="1" x14ac:dyDescent="0.35">
      <c r="A2" s="226"/>
      <c r="B2" s="250"/>
      <c r="C2" s="250"/>
      <c r="D2" s="250"/>
      <c r="E2" s="250"/>
      <c r="F2" s="250"/>
      <c r="G2" s="250"/>
      <c r="H2" s="250"/>
      <c r="I2" s="245" t="s">
        <v>57</v>
      </c>
      <c r="J2" s="246"/>
      <c r="L2" s="244"/>
      <c r="M2" s="244"/>
    </row>
    <row r="3" spans="1:16" ht="16.5" customHeight="1" thickBot="1" x14ac:dyDescent="0.4">
      <c r="B3" s="250"/>
      <c r="C3" s="250"/>
      <c r="D3" s="250"/>
      <c r="E3" s="250"/>
      <c r="F3" s="250"/>
      <c r="G3" s="250"/>
      <c r="H3" s="250"/>
      <c r="I3" s="247"/>
      <c r="J3" s="248"/>
      <c r="L3" s="244"/>
      <c r="M3" s="244"/>
    </row>
    <row r="4" spans="1:16" ht="16.5" customHeight="1" thickTop="1" x14ac:dyDescent="0.35">
      <c r="B4" s="43"/>
      <c r="C4" s="43"/>
    </row>
    <row r="5" spans="1:16" ht="39" customHeight="1" x14ac:dyDescent="0.35">
      <c r="A5" s="46" t="s">
        <v>58</v>
      </c>
      <c r="B5" s="47" t="s">
        <v>59</v>
      </c>
      <c r="C5" s="48" t="s">
        <v>60</v>
      </c>
      <c r="D5" s="48" t="s">
        <v>61</v>
      </c>
      <c r="E5" s="50" t="s">
        <v>62</v>
      </c>
      <c r="F5" s="50" t="s">
        <v>63</v>
      </c>
      <c r="G5" s="50" t="s">
        <v>64</v>
      </c>
      <c r="H5" s="50" t="s">
        <v>65</v>
      </c>
      <c r="I5" s="50" t="s">
        <v>66</v>
      </c>
      <c r="J5" s="50" t="s">
        <v>67</v>
      </c>
      <c r="K5" s="50" t="s">
        <v>68</v>
      </c>
      <c r="L5" s="50" t="s">
        <v>69</v>
      </c>
      <c r="M5" s="50" t="s">
        <v>70</v>
      </c>
      <c r="N5" s="50" t="s">
        <v>71</v>
      </c>
      <c r="O5" s="50" t="s">
        <v>72</v>
      </c>
      <c r="P5" s="50" t="s">
        <v>73</v>
      </c>
    </row>
    <row r="6" spans="1:16" s="42" customFormat="1" ht="35.5" x14ac:dyDescent="0.35">
      <c r="A6" s="28">
        <v>1</v>
      </c>
      <c r="B6" s="39" t="s">
        <v>74</v>
      </c>
      <c r="C6" s="28" t="s">
        <v>75</v>
      </c>
      <c r="D6" s="45" t="s">
        <v>76</v>
      </c>
      <c r="E6" s="230">
        <v>1</v>
      </c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2"/>
    </row>
    <row r="7" spans="1:16" ht="17.25" customHeight="1" x14ac:dyDescent="0.35">
      <c r="A7" s="215">
        <v>2</v>
      </c>
      <c r="B7" s="215"/>
      <c r="C7" s="233" t="s">
        <v>77</v>
      </c>
      <c r="D7" s="44" t="s">
        <v>78</v>
      </c>
      <c r="E7" s="158">
        <v>25</v>
      </c>
      <c r="F7" s="158">
        <v>29</v>
      </c>
      <c r="G7" s="158">
        <v>30</v>
      </c>
      <c r="H7" s="158">
        <v>31</v>
      </c>
      <c r="I7" s="158">
        <v>28</v>
      </c>
      <c r="J7" s="158">
        <v>27</v>
      </c>
      <c r="K7" s="158">
        <v>25</v>
      </c>
      <c r="L7" s="158">
        <v>26</v>
      </c>
      <c r="M7" s="49">
        <v>28</v>
      </c>
      <c r="N7" s="49">
        <v>30</v>
      </c>
      <c r="O7" s="49">
        <v>23</v>
      </c>
      <c r="P7" s="49">
        <v>29</v>
      </c>
    </row>
    <row r="8" spans="1:16" ht="17.25" customHeight="1" x14ac:dyDescent="0.35">
      <c r="A8" s="216"/>
      <c r="B8" s="216"/>
      <c r="C8" s="233"/>
      <c r="D8" s="44" t="s">
        <v>79</v>
      </c>
      <c r="E8" s="158">
        <v>25</v>
      </c>
      <c r="F8" s="158">
        <v>29</v>
      </c>
      <c r="G8" s="158">
        <v>30</v>
      </c>
      <c r="H8" s="158">
        <v>31</v>
      </c>
      <c r="I8" s="158">
        <v>29</v>
      </c>
      <c r="J8" s="158">
        <v>27</v>
      </c>
      <c r="K8" s="158">
        <v>27</v>
      </c>
      <c r="L8" s="158">
        <v>28</v>
      </c>
      <c r="M8" s="49">
        <v>29</v>
      </c>
      <c r="N8" s="49">
        <v>30</v>
      </c>
      <c r="O8" s="49">
        <v>25</v>
      </c>
      <c r="P8" s="49">
        <v>29</v>
      </c>
    </row>
    <row r="9" spans="1:16" ht="17.25" customHeight="1" x14ac:dyDescent="0.35">
      <c r="A9" s="215">
        <v>3</v>
      </c>
      <c r="B9" s="215"/>
      <c r="C9" s="234" t="s">
        <v>75</v>
      </c>
      <c r="D9" s="44" t="s">
        <v>80</v>
      </c>
      <c r="E9" s="227">
        <v>8</v>
      </c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9"/>
    </row>
    <row r="10" spans="1:16" ht="17.25" customHeight="1" x14ac:dyDescent="0.35">
      <c r="A10" s="216"/>
      <c r="B10" s="216"/>
      <c r="C10" s="235"/>
      <c r="D10" s="44" t="s">
        <v>81</v>
      </c>
      <c r="E10" s="227">
        <v>8</v>
      </c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9"/>
    </row>
    <row r="11" spans="1:16" x14ac:dyDescent="0.35">
      <c r="A11" s="215">
        <v>4</v>
      </c>
      <c r="B11" s="215"/>
      <c r="C11" s="217" t="s">
        <v>75</v>
      </c>
      <c r="D11" s="44" t="s">
        <v>82</v>
      </c>
      <c r="E11" s="227">
        <v>0</v>
      </c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9"/>
    </row>
    <row r="12" spans="1:16" x14ac:dyDescent="0.35">
      <c r="A12" s="216"/>
      <c r="B12" s="216"/>
      <c r="C12" s="218"/>
      <c r="D12" s="44" t="s">
        <v>83</v>
      </c>
      <c r="E12" s="227">
        <v>0</v>
      </c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9"/>
    </row>
    <row r="13" spans="1:16" ht="17.25" customHeight="1" x14ac:dyDescent="0.35">
      <c r="A13" s="215">
        <v>5</v>
      </c>
      <c r="B13" s="215"/>
      <c r="C13" s="217" t="s">
        <v>77</v>
      </c>
      <c r="D13" s="44" t="s">
        <v>84</v>
      </c>
      <c r="E13" s="158">
        <v>0</v>
      </c>
      <c r="F13" s="158">
        <v>0</v>
      </c>
      <c r="G13" s="158">
        <v>0</v>
      </c>
      <c r="H13" s="158">
        <v>0</v>
      </c>
      <c r="I13" s="158">
        <v>0</v>
      </c>
      <c r="J13" s="159">
        <v>0</v>
      </c>
      <c r="K13" s="159">
        <v>0</v>
      </c>
      <c r="L13" s="158">
        <v>2</v>
      </c>
      <c r="M13" s="53">
        <v>0</v>
      </c>
      <c r="N13" s="49">
        <v>0</v>
      </c>
      <c r="O13" s="49">
        <v>0</v>
      </c>
      <c r="P13" s="49">
        <v>0</v>
      </c>
    </row>
    <row r="14" spans="1:16" ht="17.25" customHeight="1" x14ac:dyDescent="0.35">
      <c r="A14" s="216"/>
      <c r="B14" s="216"/>
      <c r="C14" s="218"/>
      <c r="D14" s="44" t="s">
        <v>85</v>
      </c>
      <c r="E14" s="158">
        <v>0</v>
      </c>
      <c r="F14" s="158">
        <v>0</v>
      </c>
      <c r="G14" s="158">
        <v>0</v>
      </c>
      <c r="H14" s="158">
        <v>0</v>
      </c>
      <c r="I14" s="158">
        <v>0</v>
      </c>
      <c r="J14" s="158">
        <v>0</v>
      </c>
      <c r="K14" s="158">
        <v>0</v>
      </c>
      <c r="L14" s="158">
        <v>2</v>
      </c>
      <c r="M14" s="49">
        <v>0</v>
      </c>
      <c r="N14" s="49">
        <v>0</v>
      </c>
      <c r="O14" s="49">
        <v>0</v>
      </c>
      <c r="P14" s="49">
        <v>0</v>
      </c>
    </row>
    <row r="15" spans="1:16" x14ac:dyDescent="0.35">
      <c r="A15" s="215">
        <v>6</v>
      </c>
      <c r="B15" s="51"/>
      <c r="C15" s="217" t="s">
        <v>75</v>
      </c>
      <c r="D15" s="44" t="s">
        <v>86</v>
      </c>
      <c r="E15" s="223">
        <v>514</v>
      </c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5"/>
    </row>
    <row r="16" spans="1:16" x14ac:dyDescent="0.35">
      <c r="A16" s="216"/>
      <c r="B16" s="54"/>
      <c r="C16" s="218"/>
      <c r="D16" s="44" t="s">
        <v>87</v>
      </c>
      <c r="E16" s="223">
        <v>563</v>
      </c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5"/>
    </row>
    <row r="17" spans="1:16" ht="21" customHeight="1" x14ac:dyDescent="0.35">
      <c r="A17" s="215">
        <v>7</v>
      </c>
      <c r="B17" s="236" t="s">
        <v>88</v>
      </c>
      <c r="C17" s="217" t="s">
        <v>77</v>
      </c>
      <c r="D17" s="44" t="s">
        <v>89</v>
      </c>
      <c r="E17" s="160">
        <v>0</v>
      </c>
      <c r="F17" s="160">
        <v>0</v>
      </c>
      <c r="G17" s="160">
        <v>0</v>
      </c>
      <c r="H17" s="160">
        <v>0</v>
      </c>
      <c r="I17" s="160">
        <v>0</v>
      </c>
      <c r="J17" s="160">
        <v>0</v>
      </c>
      <c r="K17" s="160">
        <v>0</v>
      </c>
      <c r="L17" s="160">
        <v>0</v>
      </c>
      <c r="M17" s="49">
        <v>0</v>
      </c>
      <c r="N17" s="49">
        <v>0</v>
      </c>
      <c r="O17" s="49">
        <v>0</v>
      </c>
      <c r="P17" s="49">
        <v>0</v>
      </c>
    </row>
    <row r="18" spans="1:16" ht="21" customHeight="1" x14ac:dyDescent="0.35">
      <c r="A18" s="216"/>
      <c r="B18" s="237"/>
      <c r="C18" s="218"/>
      <c r="D18" s="44" t="s">
        <v>90</v>
      </c>
      <c r="E18" s="161">
        <v>76</v>
      </c>
      <c r="F18" s="161">
        <v>76</v>
      </c>
      <c r="G18" s="161">
        <v>77</v>
      </c>
      <c r="H18" s="161">
        <v>77</v>
      </c>
      <c r="I18" s="161">
        <v>78</v>
      </c>
      <c r="J18" s="161">
        <v>78</v>
      </c>
      <c r="K18" s="161">
        <v>79</v>
      </c>
      <c r="L18" s="161">
        <v>82</v>
      </c>
      <c r="M18" s="44">
        <v>0</v>
      </c>
      <c r="N18" s="49">
        <v>0</v>
      </c>
      <c r="O18" s="49">
        <v>0</v>
      </c>
      <c r="P18" s="49">
        <v>0</v>
      </c>
    </row>
    <row r="19" spans="1:16" ht="23.25" customHeight="1" x14ac:dyDescent="0.35">
      <c r="A19" s="215">
        <v>8</v>
      </c>
      <c r="B19" s="236"/>
      <c r="C19" s="217" t="s">
        <v>77</v>
      </c>
      <c r="D19" s="133" t="s">
        <v>91</v>
      </c>
      <c r="E19" s="161">
        <v>0</v>
      </c>
      <c r="F19" s="161">
        <v>0</v>
      </c>
      <c r="G19" s="161">
        <v>0</v>
      </c>
      <c r="H19" s="161">
        <v>0</v>
      </c>
      <c r="I19" s="161">
        <v>0</v>
      </c>
      <c r="J19" s="161">
        <v>0</v>
      </c>
      <c r="K19" s="161">
        <v>0</v>
      </c>
      <c r="L19" s="161">
        <v>0</v>
      </c>
      <c r="M19" s="49">
        <v>0</v>
      </c>
      <c r="N19" s="44">
        <v>0</v>
      </c>
      <c r="O19" s="44">
        <v>0</v>
      </c>
      <c r="P19" s="44">
        <v>0</v>
      </c>
    </row>
    <row r="20" spans="1:16" ht="23.25" customHeight="1" x14ac:dyDescent="0.35">
      <c r="A20" s="216"/>
      <c r="B20" s="237"/>
      <c r="C20" s="218"/>
      <c r="D20" s="44" t="s">
        <v>92</v>
      </c>
      <c r="E20" s="161">
        <v>76</v>
      </c>
      <c r="F20" s="161">
        <v>76</v>
      </c>
      <c r="G20" s="161">
        <v>77</v>
      </c>
      <c r="H20" s="161">
        <v>77</v>
      </c>
      <c r="I20" s="161">
        <v>78</v>
      </c>
      <c r="J20" s="161">
        <v>78</v>
      </c>
      <c r="K20" s="161">
        <v>79</v>
      </c>
      <c r="L20" s="161">
        <v>82</v>
      </c>
      <c r="M20" s="44">
        <v>73</v>
      </c>
      <c r="N20" s="49">
        <v>43</v>
      </c>
      <c r="O20" s="49">
        <v>45</v>
      </c>
      <c r="P20" s="49">
        <v>48</v>
      </c>
    </row>
    <row r="21" spans="1:16" ht="21" customHeight="1" x14ac:dyDescent="0.35">
      <c r="A21" s="215">
        <v>9</v>
      </c>
      <c r="B21" s="236"/>
      <c r="C21" s="215" t="s">
        <v>75</v>
      </c>
      <c r="D21" s="44" t="s">
        <v>93</v>
      </c>
      <c r="E21" s="241">
        <v>0</v>
      </c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3"/>
    </row>
    <row r="22" spans="1:16" ht="21" customHeight="1" x14ac:dyDescent="0.35">
      <c r="A22" s="216"/>
      <c r="B22" s="237"/>
      <c r="C22" s="216"/>
      <c r="D22" s="44" t="s">
        <v>94</v>
      </c>
      <c r="E22" s="238">
        <v>26.3</v>
      </c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40"/>
    </row>
    <row r="23" spans="1:16" ht="24" customHeight="1" x14ac:dyDescent="0.35">
      <c r="A23" s="215">
        <v>10</v>
      </c>
      <c r="B23" s="236"/>
      <c r="C23" s="215" t="s">
        <v>75</v>
      </c>
      <c r="D23" s="44" t="s">
        <v>95</v>
      </c>
      <c r="E23" s="241">
        <v>0</v>
      </c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3"/>
    </row>
    <row r="24" spans="1:16" ht="24" customHeight="1" x14ac:dyDescent="0.35">
      <c r="A24" s="216"/>
      <c r="B24" s="237"/>
      <c r="C24" s="216"/>
      <c r="D24" s="44" t="s">
        <v>96</v>
      </c>
      <c r="E24" s="238">
        <v>26.3</v>
      </c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40"/>
    </row>
    <row r="25" spans="1:16" ht="27.75" customHeight="1" x14ac:dyDescent="0.35">
      <c r="A25" s="215">
        <v>11</v>
      </c>
      <c r="B25" s="236" t="s">
        <v>97</v>
      </c>
      <c r="C25" s="217" t="s">
        <v>75</v>
      </c>
      <c r="D25" s="44" t="s">
        <v>98</v>
      </c>
      <c r="E25" s="241">
        <v>0</v>
      </c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3"/>
    </row>
    <row r="26" spans="1:16" ht="23.25" customHeight="1" x14ac:dyDescent="0.35">
      <c r="A26" s="216"/>
      <c r="B26" s="237"/>
      <c r="C26" s="218"/>
      <c r="D26" s="44" t="s">
        <v>99</v>
      </c>
      <c r="E26" s="241">
        <v>0</v>
      </c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3"/>
    </row>
    <row r="27" spans="1:16" ht="16.5" customHeight="1" x14ac:dyDescent="0.35">
      <c r="A27" s="215">
        <v>12</v>
      </c>
      <c r="B27" s="215"/>
      <c r="C27" s="217" t="s">
        <v>77</v>
      </c>
      <c r="D27" s="44" t="s">
        <v>100</v>
      </c>
      <c r="E27" s="160">
        <v>13</v>
      </c>
      <c r="F27" s="160">
        <f>28+20</f>
        <v>48</v>
      </c>
      <c r="G27" s="160">
        <v>29</v>
      </c>
      <c r="H27" s="160">
        <v>0</v>
      </c>
      <c r="I27" s="160">
        <v>0</v>
      </c>
      <c r="J27" s="160">
        <f>20+2</f>
        <v>22</v>
      </c>
      <c r="K27" s="160">
        <v>10</v>
      </c>
      <c r="L27" s="160">
        <v>20</v>
      </c>
      <c r="M27" s="49" t="s">
        <v>265</v>
      </c>
      <c r="N27" s="49"/>
      <c r="O27" s="49"/>
      <c r="P27" s="49"/>
    </row>
    <row r="28" spans="1:16" ht="16.5" customHeight="1" x14ac:dyDescent="0.35">
      <c r="A28" s="216"/>
      <c r="B28" s="216"/>
      <c r="C28" s="218"/>
      <c r="D28" s="44" t="s">
        <v>101</v>
      </c>
      <c r="E28" s="161">
        <f>30*76</f>
        <v>2280</v>
      </c>
      <c r="F28" s="161">
        <f>25*76</f>
        <v>1900</v>
      </c>
      <c r="G28" s="161">
        <f>26*77</f>
        <v>2002</v>
      </c>
      <c r="H28" s="161">
        <f>26*77</f>
        <v>2002</v>
      </c>
      <c r="I28" s="161">
        <f>27*78</f>
        <v>2106</v>
      </c>
      <c r="J28" s="161">
        <f>78*25</f>
        <v>1950</v>
      </c>
      <c r="K28" s="161">
        <f>27*78</f>
        <v>2106</v>
      </c>
      <c r="L28" s="161">
        <f>27*82</f>
        <v>2214</v>
      </c>
      <c r="M28" s="161">
        <f>27*82</f>
        <v>2214</v>
      </c>
      <c r="N28" s="161">
        <f>27*82</f>
        <v>2214</v>
      </c>
      <c r="O28" s="161">
        <f>27*82</f>
        <v>2214</v>
      </c>
      <c r="P28" s="161">
        <f>27*82</f>
        <v>2214</v>
      </c>
    </row>
    <row r="29" spans="1:16" x14ac:dyDescent="0.35">
      <c r="A29" s="215">
        <v>13</v>
      </c>
      <c r="B29" s="215" t="s">
        <v>102</v>
      </c>
      <c r="C29" s="217" t="s">
        <v>103</v>
      </c>
      <c r="D29" s="44" t="s">
        <v>104</v>
      </c>
      <c r="E29" s="220">
        <v>9</v>
      </c>
      <c r="F29" s="220"/>
      <c r="G29" s="220"/>
      <c r="H29" s="220">
        <v>14</v>
      </c>
      <c r="I29" s="220"/>
      <c r="J29" s="220"/>
      <c r="K29" s="220">
        <v>17</v>
      </c>
      <c r="L29" s="220"/>
      <c r="M29" s="220"/>
      <c r="N29" s="219">
        <v>12</v>
      </c>
      <c r="O29" s="219"/>
      <c r="P29" s="219"/>
    </row>
    <row r="30" spans="1:16" x14ac:dyDescent="0.35">
      <c r="A30" s="216"/>
      <c r="B30" s="216"/>
      <c r="C30" s="218"/>
      <c r="D30" s="44" t="s">
        <v>105</v>
      </c>
      <c r="E30" s="220">
        <v>9</v>
      </c>
      <c r="F30" s="220"/>
      <c r="G30" s="220"/>
      <c r="H30" s="220">
        <v>16</v>
      </c>
      <c r="I30" s="220"/>
      <c r="J30" s="220"/>
      <c r="K30" s="220">
        <v>23</v>
      </c>
      <c r="L30" s="220"/>
      <c r="M30" s="220"/>
      <c r="N30" s="219">
        <v>16</v>
      </c>
      <c r="O30" s="219"/>
      <c r="P30" s="219"/>
    </row>
    <row r="31" spans="1:16" s="37" customFormat="1" ht="16.5" customHeight="1" x14ac:dyDescent="0.3">
      <c r="A31" s="215">
        <v>14</v>
      </c>
      <c r="B31" s="221"/>
      <c r="C31" s="215" t="s">
        <v>75</v>
      </c>
      <c r="D31" s="44" t="s">
        <v>106</v>
      </c>
      <c r="E31" s="412">
        <v>215987000</v>
      </c>
      <c r="F31" s="413"/>
      <c r="G31" s="413"/>
      <c r="H31" s="413"/>
      <c r="I31" s="413"/>
      <c r="J31" s="413"/>
      <c r="K31" s="413"/>
      <c r="L31" s="413"/>
      <c r="M31" s="413"/>
      <c r="N31" s="413"/>
      <c r="O31" s="413"/>
      <c r="P31" s="414"/>
    </row>
    <row r="32" spans="1:16" s="37" customFormat="1" ht="16.5" customHeight="1" x14ac:dyDescent="0.3">
      <c r="A32" s="216"/>
      <c r="B32" s="222"/>
      <c r="C32" s="216"/>
      <c r="D32" s="44" t="s">
        <v>107</v>
      </c>
      <c r="E32" s="412">
        <v>268310000</v>
      </c>
      <c r="F32" s="413"/>
      <c r="G32" s="413"/>
      <c r="H32" s="413"/>
      <c r="I32" s="413"/>
      <c r="J32" s="413"/>
      <c r="K32" s="413"/>
      <c r="L32" s="413"/>
      <c r="M32" s="413"/>
      <c r="N32" s="413"/>
      <c r="O32" s="413"/>
      <c r="P32" s="414"/>
    </row>
    <row r="33" spans="1:16" x14ac:dyDescent="0.35">
      <c r="A33" s="215">
        <v>15</v>
      </c>
      <c r="B33" s="215" t="s">
        <v>102</v>
      </c>
      <c r="C33" s="217" t="s">
        <v>77</v>
      </c>
      <c r="D33" s="44" t="s">
        <v>108</v>
      </c>
      <c r="E33" s="161">
        <v>85</v>
      </c>
      <c r="F33" s="161">
        <v>95</v>
      </c>
      <c r="G33" s="161">
        <v>97</v>
      </c>
      <c r="H33" s="161">
        <v>83</v>
      </c>
      <c r="I33" s="161">
        <v>134</v>
      </c>
      <c r="J33" s="161">
        <v>87</v>
      </c>
      <c r="K33" s="161">
        <v>126</v>
      </c>
      <c r="L33" s="161">
        <v>96</v>
      </c>
      <c r="M33" s="49">
        <v>105</v>
      </c>
      <c r="N33" s="49">
        <v>136</v>
      </c>
      <c r="O33" s="49">
        <v>97</v>
      </c>
      <c r="P33" s="49">
        <v>94</v>
      </c>
    </row>
    <row r="34" spans="1:16" x14ac:dyDescent="0.35">
      <c r="A34" s="216"/>
      <c r="B34" s="216"/>
      <c r="C34" s="218"/>
      <c r="D34" s="44" t="s">
        <v>109</v>
      </c>
      <c r="E34" s="161">
        <v>11</v>
      </c>
      <c r="F34" s="161">
        <v>11</v>
      </c>
      <c r="G34" s="161">
        <v>12</v>
      </c>
      <c r="H34" s="161">
        <v>12</v>
      </c>
      <c r="I34" s="161">
        <v>13</v>
      </c>
      <c r="J34" s="161">
        <v>13</v>
      </c>
      <c r="K34" s="161">
        <v>14</v>
      </c>
      <c r="L34" s="161">
        <v>14</v>
      </c>
      <c r="M34" s="161">
        <v>13</v>
      </c>
      <c r="N34" s="49">
        <v>15</v>
      </c>
      <c r="O34" s="49">
        <v>16</v>
      </c>
      <c r="P34" s="49">
        <v>17</v>
      </c>
    </row>
    <row r="35" spans="1:16" x14ac:dyDescent="0.35">
      <c r="A35" s="215">
        <v>16</v>
      </c>
      <c r="B35" s="215" t="s">
        <v>102</v>
      </c>
      <c r="C35" s="217" t="s">
        <v>110</v>
      </c>
      <c r="D35" s="44" t="s">
        <v>111</v>
      </c>
      <c r="E35" s="220">
        <v>25</v>
      </c>
      <c r="F35" s="220"/>
      <c r="G35" s="220"/>
      <c r="H35" s="220">
        <v>29</v>
      </c>
      <c r="I35" s="220"/>
      <c r="J35" s="220"/>
      <c r="K35" s="220">
        <v>25</v>
      </c>
      <c r="L35" s="220"/>
      <c r="M35" s="220"/>
      <c r="N35" s="219">
        <v>26</v>
      </c>
      <c r="O35" s="219"/>
      <c r="P35" s="219"/>
    </row>
    <row r="36" spans="1:16" x14ac:dyDescent="0.35">
      <c r="A36" s="216"/>
      <c r="B36" s="216"/>
      <c r="C36" s="218"/>
      <c r="D36" s="44" t="s">
        <v>109</v>
      </c>
      <c r="E36" s="220">
        <v>18</v>
      </c>
      <c r="F36" s="220"/>
      <c r="G36" s="220"/>
      <c r="H36" s="220">
        <v>18</v>
      </c>
      <c r="I36" s="220"/>
      <c r="J36" s="220"/>
      <c r="K36" s="220">
        <v>15</v>
      </c>
      <c r="L36" s="220"/>
      <c r="M36" s="220"/>
      <c r="N36" s="219">
        <v>14</v>
      </c>
      <c r="O36" s="219"/>
      <c r="P36" s="219"/>
    </row>
    <row r="37" spans="1:16" x14ac:dyDescent="0.35">
      <c r="A37" s="215">
        <v>17</v>
      </c>
      <c r="B37" s="215" t="s">
        <v>102</v>
      </c>
      <c r="C37" s="217" t="s">
        <v>110</v>
      </c>
      <c r="D37" s="44" t="s">
        <v>112</v>
      </c>
      <c r="E37" s="163">
        <v>644</v>
      </c>
      <c r="F37" s="163">
        <v>833</v>
      </c>
      <c r="G37" s="163">
        <v>782</v>
      </c>
      <c r="H37" s="163">
        <v>936</v>
      </c>
      <c r="I37" s="163">
        <v>904</v>
      </c>
      <c r="J37" s="163">
        <v>979</v>
      </c>
      <c r="K37" s="163">
        <v>1003</v>
      </c>
      <c r="L37" s="163">
        <v>967</v>
      </c>
      <c r="M37" s="163">
        <v>935</v>
      </c>
      <c r="N37" s="163">
        <v>933</v>
      </c>
      <c r="O37" s="163">
        <v>878</v>
      </c>
      <c r="P37" s="163">
        <v>808</v>
      </c>
    </row>
    <row r="38" spans="1:16" x14ac:dyDescent="0.35">
      <c r="A38" s="216"/>
      <c r="B38" s="216"/>
      <c r="C38" s="218"/>
      <c r="D38" s="44" t="s">
        <v>113</v>
      </c>
      <c r="E38" s="163">
        <v>629</v>
      </c>
      <c r="F38" s="163">
        <v>859</v>
      </c>
      <c r="G38" s="163">
        <v>829</v>
      </c>
      <c r="H38" s="163">
        <v>1007</v>
      </c>
      <c r="I38" s="163">
        <v>993</v>
      </c>
      <c r="J38" s="163">
        <v>1047</v>
      </c>
      <c r="K38" s="163">
        <v>1072</v>
      </c>
      <c r="L38" s="163">
        <v>1022</v>
      </c>
      <c r="M38" s="163">
        <v>1047</v>
      </c>
      <c r="N38" s="163">
        <v>1038</v>
      </c>
      <c r="O38" s="163">
        <v>993</v>
      </c>
      <c r="P38" s="163">
        <v>955</v>
      </c>
    </row>
    <row r="39" spans="1:16" x14ac:dyDescent="0.35">
      <c r="A39" s="215">
        <v>18</v>
      </c>
      <c r="B39" s="215"/>
      <c r="C39" s="217" t="s">
        <v>77</v>
      </c>
      <c r="D39" s="44" t="s">
        <v>114</v>
      </c>
      <c r="E39" s="164">
        <v>76</v>
      </c>
      <c r="F39" s="164">
        <v>62</v>
      </c>
      <c r="G39" s="162">
        <v>67</v>
      </c>
      <c r="H39" s="163">
        <v>75</v>
      </c>
      <c r="I39" s="162">
        <v>74</v>
      </c>
      <c r="J39" s="162">
        <v>68</v>
      </c>
      <c r="K39" s="163">
        <v>76</v>
      </c>
      <c r="L39" s="163">
        <v>82</v>
      </c>
      <c r="M39" s="49">
        <v>79</v>
      </c>
      <c r="N39" s="49">
        <v>79</v>
      </c>
      <c r="O39" s="49">
        <v>99</v>
      </c>
      <c r="P39" s="49">
        <v>79</v>
      </c>
    </row>
    <row r="40" spans="1:16" x14ac:dyDescent="0.35">
      <c r="A40" s="216"/>
      <c r="B40" s="216"/>
      <c r="C40" s="218"/>
      <c r="D40" s="44" t="s">
        <v>115</v>
      </c>
      <c r="E40" s="161">
        <v>80</v>
      </c>
      <c r="F40" s="161">
        <v>66</v>
      </c>
      <c r="G40" s="162">
        <v>71</v>
      </c>
      <c r="H40" s="166">
        <v>79</v>
      </c>
      <c r="I40" s="162">
        <v>78</v>
      </c>
      <c r="J40" s="162">
        <v>84</v>
      </c>
      <c r="K40" s="166">
        <v>90</v>
      </c>
      <c r="L40" s="166">
        <v>72</v>
      </c>
      <c r="M40" s="161">
        <v>78</v>
      </c>
      <c r="N40" s="49">
        <v>73</v>
      </c>
      <c r="O40" s="49">
        <v>79</v>
      </c>
      <c r="P40" s="49">
        <v>79</v>
      </c>
    </row>
  </sheetData>
  <mergeCells count="85">
    <mergeCell ref="L2:M3"/>
    <mergeCell ref="I2:J3"/>
    <mergeCell ref="A27:A28"/>
    <mergeCell ref="C27:C28"/>
    <mergeCell ref="B27:B28"/>
    <mergeCell ref="B1:H3"/>
    <mergeCell ref="B23:B24"/>
    <mergeCell ref="E25:P25"/>
    <mergeCell ref="A21:A22"/>
    <mergeCell ref="B21:B22"/>
    <mergeCell ref="C21:C22"/>
    <mergeCell ref="E21:P21"/>
    <mergeCell ref="E22:P22"/>
    <mergeCell ref="A23:A24"/>
    <mergeCell ref="C23:C24"/>
    <mergeCell ref="E23:P23"/>
    <mergeCell ref="E24:P24"/>
    <mergeCell ref="A25:A26"/>
    <mergeCell ref="B25:B26"/>
    <mergeCell ref="C25:C26"/>
    <mergeCell ref="E26:P26"/>
    <mergeCell ref="A17:A18"/>
    <mergeCell ref="C17:C18"/>
    <mergeCell ref="B17:B18"/>
    <mergeCell ref="A19:A20"/>
    <mergeCell ref="C19:C20"/>
    <mergeCell ref="B19:B20"/>
    <mergeCell ref="A9:A10"/>
    <mergeCell ref="B9:B10"/>
    <mergeCell ref="A15:A16"/>
    <mergeCell ref="C15:C16"/>
    <mergeCell ref="E15:P15"/>
    <mergeCell ref="E16:P16"/>
    <mergeCell ref="A1:A2"/>
    <mergeCell ref="E12:P12"/>
    <mergeCell ref="A13:A14"/>
    <mergeCell ref="C13:C14"/>
    <mergeCell ref="B13:B14"/>
    <mergeCell ref="E6:P6"/>
    <mergeCell ref="E9:P9"/>
    <mergeCell ref="E10:P10"/>
    <mergeCell ref="A11:A12"/>
    <mergeCell ref="B11:B12"/>
    <mergeCell ref="C11:C12"/>
    <mergeCell ref="E11:P11"/>
    <mergeCell ref="A7:A8"/>
    <mergeCell ref="B7:B8"/>
    <mergeCell ref="C7:C8"/>
    <mergeCell ref="C9:C10"/>
    <mergeCell ref="E29:G29"/>
    <mergeCell ref="H29:J29"/>
    <mergeCell ref="K29:M29"/>
    <mergeCell ref="N29:P29"/>
    <mergeCell ref="N35:P35"/>
    <mergeCell ref="E31:P31"/>
    <mergeCell ref="N30:P30"/>
    <mergeCell ref="K35:M35"/>
    <mergeCell ref="E32:P32"/>
    <mergeCell ref="A35:A36"/>
    <mergeCell ref="B35:B36"/>
    <mergeCell ref="C35:C36"/>
    <mergeCell ref="E35:G35"/>
    <mergeCell ref="H35:J35"/>
    <mergeCell ref="N36:P36"/>
    <mergeCell ref="A29:A30"/>
    <mergeCell ref="B29:B30"/>
    <mergeCell ref="E30:G30"/>
    <mergeCell ref="H30:J30"/>
    <mergeCell ref="K30:M30"/>
    <mergeCell ref="C33:C34"/>
    <mergeCell ref="A31:A32"/>
    <mergeCell ref="B31:B32"/>
    <mergeCell ref="C31:C32"/>
    <mergeCell ref="C29:C30"/>
    <mergeCell ref="A33:A34"/>
    <mergeCell ref="B33:B34"/>
    <mergeCell ref="E36:G36"/>
    <mergeCell ref="H36:J36"/>
    <mergeCell ref="K36:M36"/>
    <mergeCell ref="A39:A40"/>
    <mergeCell ref="B39:B40"/>
    <mergeCell ref="C39:C40"/>
    <mergeCell ref="A37:A38"/>
    <mergeCell ref="B37:B38"/>
    <mergeCell ref="C37:C38"/>
  </mergeCells>
  <hyperlinks>
    <hyperlink ref="I2" location="'CUADRO MANDO'!A1" display="Ir Cuadro de Mando" xr:uid="{5BEDC55E-128A-4C7E-8B22-E852E3A0FAE7}"/>
  </hyperlinks>
  <pageMargins left="0.7" right="0.7" top="0.75" bottom="0.75" header="0.3" footer="0.3"/>
  <pageSetup scale="37" orientation="portrait" r:id="rId1"/>
  <colBreaks count="1" manualBreakCount="1">
    <brk id="3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9C876-9F03-4D8A-96BD-1FB47C047893}">
  <sheetPr>
    <tabColor rgb="FF92D050"/>
  </sheetPr>
  <dimension ref="A1:U46"/>
  <sheetViews>
    <sheetView showGridLines="0" topLeftCell="A5" zoomScale="70" zoomScaleNormal="70" zoomScaleSheetLayoutView="115" workbookViewId="0">
      <selection activeCell="D18" sqref="D18"/>
    </sheetView>
  </sheetViews>
  <sheetFormatPr baseColWidth="10" defaultColWidth="11.453125" defaultRowHeight="13" x14ac:dyDescent="0.3"/>
  <cols>
    <col min="1" max="1" width="2.1796875" style="14" customWidth="1"/>
    <col min="2" max="2" width="43.26953125" style="1" customWidth="1"/>
    <col min="3" max="15" width="10.7265625" style="1" customWidth="1"/>
    <col min="16" max="16" width="7.1796875" style="1" customWidth="1"/>
    <col min="17" max="17" width="11.453125" style="1"/>
    <col min="18" max="18" width="3.7265625" style="1" customWidth="1"/>
    <col min="19" max="19" width="11.453125" style="1"/>
    <col min="20" max="20" width="3.453125" style="1" customWidth="1"/>
    <col min="21" max="16384" width="11.453125" style="1"/>
  </cols>
  <sheetData>
    <row r="1" spans="1:21" s="8" customFormat="1" ht="30.75" customHeight="1" thickBot="1" x14ac:dyDescent="0.25">
      <c r="A1" s="13"/>
      <c r="B1" s="336"/>
      <c r="C1" s="337"/>
      <c r="D1" s="324" t="s">
        <v>226</v>
      </c>
      <c r="E1" s="325"/>
      <c r="F1" s="325"/>
      <c r="G1" s="325"/>
      <c r="H1" s="325"/>
      <c r="I1" s="325"/>
      <c r="J1" s="325"/>
      <c r="K1" s="325"/>
      <c r="L1" s="353"/>
      <c r="M1" s="353"/>
      <c r="N1" s="353"/>
      <c r="O1" s="353"/>
      <c r="Q1" s="119" t="s">
        <v>57</v>
      </c>
      <c r="S1" s="119" t="s">
        <v>116</v>
      </c>
      <c r="U1" s="120" t="s">
        <v>117</v>
      </c>
    </row>
    <row r="2" spans="1:21" s="8" customFormat="1" ht="24.75" customHeight="1" thickTop="1" x14ac:dyDescent="0.2">
      <c r="A2" s="13"/>
      <c r="B2" s="338"/>
      <c r="C2" s="339"/>
      <c r="D2" s="326"/>
      <c r="E2" s="327"/>
      <c r="F2" s="327"/>
      <c r="G2" s="327"/>
      <c r="H2" s="327"/>
      <c r="I2" s="327"/>
      <c r="J2" s="327"/>
      <c r="K2" s="327"/>
      <c r="L2" s="353">
        <v>17</v>
      </c>
      <c r="M2" s="353"/>
      <c r="N2" s="353"/>
      <c r="O2" s="353"/>
    </row>
    <row r="3" spans="1:21" s="8" customFormat="1" ht="8.25" customHeight="1" x14ac:dyDescent="0.2">
      <c r="A3" s="13"/>
      <c r="B3" s="340"/>
      <c r="C3" s="341"/>
      <c r="D3" s="328"/>
      <c r="E3" s="329"/>
      <c r="F3" s="329"/>
      <c r="G3" s="329"/>
      <c r="H3" s="329"/>
      <c r="I3" s="329"/>
      <c r="J3" s="329"/>
      <c r="K3" s="329"/>
      <c r="L3" s="353"/>
      <c r="M3" s="353"/>
      <c r="N3" s="353"/>
      <c r="O3" s="353"/>
    </row>
    <row r="4" spans="1:21" s="8" customFormat="1" ht="12" customHeight="1" x14ac:dyDescent="0.2">
      <c r="A4" s="13"/>
      <c r="B4" s="294"/>
      <c r="C4" s="295"/>
      <c r="D4" s="295"/>
      <c r="E4" s="295"/>
      <c r="F4" s="295"/>
      <c r="G4" s="295"/>
      <c r="H4" s="295"/>
      <c r="I4" s="295"/>
      <c r="J4" s="295"/>
      <c r="K4" s="295"/>
      <c r="L4" s="374"/>
      <c r="M4" s="374"/>
      <c r="N4" s="374"/>
    </row>
    <row r="5" spans="1:21" x14ac:dyDescent="0.3">
      <c r="B5" s="375" t="s">
        <v>228</v>
      </c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</row>
    <row r="6" spans="1:21" ht="12.75" customHeight="1" x14ac:dyDescent="0.3">
      <c r="B6" s="6" t="s">
        <v>236</v>
      </c>
      <c r="C6" s="292" t="str">
        <f>+VLOOKUP($L$2,'CUADRO MANDO'!$A$6:$M$102,5,FALSE)</f>
        <v>Prstación de Servicios Conformes</v>
      </c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</row>
    <row r="7" spans="1:21" ht="12.75" customHeight="1" x14ac:dyDescent="0.3">
      <c r="B7" s="6" t="s">
        <v>237</v>
      </c>
      <c r="C7" s="292" t="str">
        <f>+VLOOKUP($L$2,'CUADRO MANDO'!$A$6:$M$102,7,FALSE)</f>
        <v>% de Servicios que cumplen con los requisitos</v>
      </c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</row>
    <row r="8" spans="1:21" ht="41.25" customHeight="1" x14ac:dyDescent="0.3">
      <c r="B8" s="7" t="s">
        <v>59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</row>
    <row r="9" spans="1:21" x14ac:dyDescent="0.3">
      <c r="B9" s="10" t="s">
        <v>229</v>
      </c>
      <c r="C9" s="292" t="str">
        <f>+VLOOKUP($L$2,'CUADRO MANDO'!$A$6:$M$102,13,FALSE)</f>
        <v>Mensual</v>
      </c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</row>
    <row r="10" spans="1:21" x14ac:dyDescent="0.3">
      <c r="B10" s="6" t="s">
        <v>230</v>
      </c>
      <c r="C10" s="411">
        <f>+VLOOKUP($L$2,'CUADRO MANDO'!$A$6:$M$102,8,FALSE)</f>
        <v>0.9</v>
      </c>
      <c r="D10" s="411"/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1"/>
    </row>
    <row r="11" spans="1:21" x14ac:dyDescent="0.3">
      <c r="B11" s="375" t="s">
        <v>231</v>
      </c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</row>
    <row r="12" spans="1:21" x14ac:dyDescent="0.3">
      <c r="B12" s="302" t="s">
        <v>61</v>
      </c>
      <c r="C12" s="309">
        <v>2024</v>
      </c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</row>
    <row r="13" spans="1:21" x14ac:dyDescent="0.3">
      <c r="B13" s="302"/>
      <c r="C13" s="6" t="s">
        <v>62</v>
      </c>
      <c r="D13" s="6" t="s">
        <v>63</v>
      </c>
      <c r="E13" s="6" t="s">
        <v>64</v>
      </c>
      <c r="F13" s="6" t="s">
        <v>65</v>
      </c>
      <c r="G13" s="6" t="s">
        <v>66</v>
      </c>
      <c r="H13" s="6" t="s">
        <v>67</v>
      </c>
      <c r="I13" s="6" t="s">
        <v>68</v>
      </c>
      <c r="J13" s="6" t="s">
        <v>69</v>
      </c>
      <c r="K13" s="6" t="s">
        <v>70</v>
      </c>
      <c r="L13" s="6" t="s">
        <v>71</v>
      </c>
      <c r="M13" s="6" t="s">
        <v>72</v>
      </c>
      <c r="N13" s="6" t="s">
        <v>73</v>
      </c>
      <c r="O13" s="6" t="s">
        <v>75</v>
      </c>
    </row>
    <row r="14" spans="1:21" x14ac:dyDescent="0.3">
      <c r="B14" s="9" t="str">
        <f>+'INGRESO VARIABLES'!D37</f>
        <v>No. Servicios Conformes</v>
      </c>
      <c r="C14" s="146">
        <f>+VLOOKUP($B14,'INGRESO VARIABLES'!$D$5:$P$100,2,FALSE)</f>
        <v>644</v>
      </c>
      <c r="D14" s="146">
        <f>+VLOOKUP($B14,'INGRESO VARIABLES'!$D$5:$P$100,3,FALSE)</f>
        <v>833</v>
      </c>
      <c r="E14" s="146">
        <f>+VLOOKUP($B14,'INGRESO VARIABLES'!$D$5:$P$100,4,FALSE)</f>
        <v>782</v>
      </c>
      <c r="F14" s="146">
        <f>+VLOOKUP($B14,'INGRESO VARIABLES'!$D$5:$P$100,5,FALSE)</f>
        <v>936</v>
      </c>
      <c r="G14" s="146">
        <f>+VLOOKUP($B14,'INGRESO VARIABLES'!$D$5:$P$100,6,FALSE)</f>
        <v>904</v>
      </c>
      <c r="H14" s="146">
        <f>+VLOOKUP($B14,'INGRESO VARIABLES'!$D$5:$P$100,7,FALSE)</f>
        <v>979</v>
      </c>
      <c r="I14" s="146">
        <f>+VLOOKUP($B14,'INGRESO VARIABLES'!$D$5:$P$100,8,FALSE)</f>
        <v>1003</v>
      </c>
      <c r="J14" s="146">
        <f>+VLOOKUP($B14,'INGRESO VARIABLES'!$D$5:$P$100,9,FALSE)</f>
        <v>967</v>
      </c>
      <c r="K14" s="146">
        <f>+VLOOKUP($B14,'INGRESO VARIABLES'!$D$5:$P$100,10,FALSE)</f>
        <v>935</v>
      </c>
      <c r="L14" s="146">
        <f>+VLOOKUP($B14,'INGRESO VARIABLES'!$D$5:$P$100,11,FALSE)</f>
        <v>933</v>
      </c>
      <c r="M14" s="146">
        <f>+VLOOKUP($B14,'INGRESO VARIABLES'!$D$5:$P$100,12,FALSE)</f>
        <v>878</v>
      </c>
      <c r="N14" s="146">
        <f>+VLOOKUP($B14,'INGRESO VARIABLES'!$D$5:$P$100,13,FALSE)</f>
        <v>808</v>
      </c>
      <c r="O14" s="146">
        <f>+SUM(C14:N14)</f>
        <v>10602</v>
      </c>
    </row>
    <row r="15" spans="1:21" x14ac:dyDescent="0.3">
      <c r="B15" s="9" t="str">
        <f>+'INGRESO VARIABLES'!D38</f>
        <v>No. Servicios Solicitados</v>
      </c>
      <c r="C15" s="146">
        <f>+VLOOKUP($B15,'INGRESO VARIABLES'!$D$5:$P$100,2,FALSE)</f>
        <v>629</v>
      </c>
      <c r="D15" s="146">
        <f>+VLOOKUP($B15,'INGRESO VARIABLES'!$D$5:$P$100,3,FALSE)</f>
        <v>859</v>
      </c>
      <c r="E15" s="146">
        <f>+VLOOKUP($B15,'INGRESO VARIABLES'!$D$5:$P$100,4,FALSE)</f>
        <v>829</v>
      </c>
      <c r="F15" s="146">
        <f>+VLOOKUP($B15,'INGRESO VARIABLES'!$D$5:$P$100,5,FALSE)</f>
        <v>1007</v>
      </c>
      <c r="G15" s="146">
        <f>+VLOOKUP($B15,'INGRESO VARIABLES'!$D$5:$P$100,6,FALSE)</f>
        <v>993</v>
      </c>
      <c r="H15" s="146">
        <f>+VLOOKUP($B15,'INGRESO VARIABLES'!$D$5:$P$100,7,FALSE)</f>
        <v>1047</v>
      </c>
      <c r="I15" s="146">
        <f>+VLOOKUP($B15,'INGRESO VARIABLES'!$D$5:$P$100,8,FALSE)</f>
        <v>1072</v>
      </c>
      <c r="J15" s="146">
        <f>+VLOOKUP($B15,'INGRESO VARIABLES'!$D$5:$P$100,9,FALSE)</f>
        <v>1022</v>
      </c>
      <c r="K15" s="146">
        <f>+VLOOKUP($B15,'INGRESO VARIABLES'!$D$5:$P$100,10,FALSE)</f>
        <v>1047</v>
      </c>
      <c r="L15" s="146">
        <f>+VLOOKUP($B15,'INGRESO VARIABLES'!$D$5:$P$100,11,FALSE)</f>
        <v>1038</v>
      </c>
      <c r="M15" s="146">
        <f>+VLOOKUP($B15,'INGRESO VARIABLES'!$D$5:$P$100,12,FALSE)</f>
        <v>993</v>
      </c>
      <c r="N15" s="146">
        <f>+VLOOKUP($B15,'INGRESO VARIABLES'!$D$5:$P$100,13,FALSE)</f>
        <v>955</v>
      </c>
      <c r="O15" s="146">
        <f>+SUM(C15:N15)</f>
        <v>11491</v>
      </c>
    </row>
    <row r="16" spans="1:21" x14ac:dyDescent="0.3">
      <c r="B16" s="18" t="s">
        <v>122</v>
      </c>
      <c r="C16" s="165">
        <f>+$C$10</f>
        <v>0.9</v>
      </c>
      <c r="D16" s="165">
        <f t="shared" ref="D16:O16" si="0">+$C$10</f>
        <v>0.9</v>
      </c>
      <c r="E16" s="165">
        <f t="shared" si="0"/>
        <v>0.9</v>
      </c>
      <c r="F16" s="165">
        <f t="shared" si="0"/>
        <v>0.9</v>
      </c>
      <c r="G16" s="165">
        <f t="shared" si="0"/>
        <v>0.9</v>
      </c>
      <c r="H16" s="165">
        <f t="shared" si="0"/>
        <v>0.9</v>
      </c>
      <c r="I16" s="165">
        <f t="shared" si="0"/>
        <v>0.9</v>
      </c>
      <c r="J16" s="165">
        <f t="shared" si="0"/>
        <v>0.9</v>
      </c>
      <c r="K16" s="165">
        <f t="shared" si="0"/>
        <v>0.9</v>
      </c>
      <c r="L16" s="165">
        <f t="shared" si="0"/>
        <v>0.9</v>
      </c>
      <c r="M16" s="165">
        <f t="shared" si="0"/>
        <v>0.9</v>
      </c>
      <c r="N16" s="165">
        <f t="shared" si="0"/>
        <v>0.9</v>
      </c>
      <c r="O16" s="165">
        <f t="shared" si="0"/>
        <v>0.9</v>
      </c>
    </row>
    <row r="17" spans="2:15" ht="29.25" customHeight="1" x14ac:dyDescent="0.3">
      <c r="B17" s="3" t="str">
        <f>+C7</f>
        <v>% de Servicios que cumplen con los requisitos</v>
      </c>
      <c r="C17" s="38">
        <f>+C14/C15</f>
        <v>1.0238473767885532</v>
      </c>
      <c r="D17" s="38">
        <f>+D14/D15</f>
        <v>0.96973224679860304</v>
      </c>
      <c r="E17" s="38">
        <f t="shared" ref="E17:N17" si="1">+E14/E15</f>
        <v>0.94330518697225574</v>
      </c>
      <c r="F17" s="38">
        <f t="shared" si="1"/>
        <v>0.92949354518371397</v>
      </c>
      <c r="G17" s="38">
        <f t="shared" si="1"/>
        <v>0.91037260825780464</v>
      </c>
      <c r="H17" s="38">
        <f t="shared" si="1"/>
        <v>0.93505253104106967</v>
      </c>
      <c r="I17" s="38">
        <f t="shared" si="1"/>
        <v>0.93563432835820892</v>
      </c>
      <c r="J17" s="38">
        <f t="shared" si="1"/>
        <v>0.94618395303326808</v>
      </c>
      <c r="K17" s="38">
        <f t="shared" si="1"/>
        <v>0.89302769818529126</v>
      </c>
      <c r="L17" s="38">
        <f t="shared" si="1"/>
        <v>0.89884393063583812</v>
      </c>
      <c r="M17" s="38">
        <f t="shared" si="1"/>
        <v>0.88418932527693861</v>
      </c>
      <c r="N17" s="38">
        <f t="shared" si="1"/>
        <v>0.84607329842931933</v>
      </c>
      <c r="O17" s="38">
        <f>+O14/O15</f>
        <v>0.92263510573492302</v>
      </c>
    </row>
    <row r="18" spans="2:15" ht="9" customHeight="1" x14ac:dyDescent="0.3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5" ht="35.25" customHeight="1" x14ac:dyDescent="0.3">
      <c r="B19" s="375" t="s">
        <v>232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</row>
    <row r="20" spans="2:15" ht="24.75" customHeight="1" x14ac:dyDescent="0.3">
      <c r="B20" s="318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</row>
    <row r="21" spans="2:15" ht="24.75" customHeight="1" x14ac:dyDescent="0.3">
      <c r="B21" s="318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</row>
    <row r="22" spans="2:15" ht="24.75" customHeight="1" x14ac:dyDescent="0.3"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</row>
    <row r="23" spans="2:15" ht="24.75" customHeight="1" x14ac:dyDescent="0.3"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</row>
    <row r="24" spans="2:15" ht="24.75" customHeight="1" x14ac:dyDescent="0.3">
      <c r="B24" s="318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</row>
    <row r="25" spans="2:15" ht="24.75" customHeight="1" x14ac:dyDescent="0.3">
      <c r="B25" s="318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</row>
    <row r="26" spans="2:15" ht="24.75" customHeight="1" x14ac:dyDescent="0.3">
      <c r="B26" s="318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</row>
    <row r="27" spans="2:15" ht="24.75" customHeight="1" x14ac:dyDescent="0.3">
      <c r="B27" s="318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</row>
    <row r="28" spans="2:15" ht="24.75" customHeight="1" x14ac:dyDescent="0.3">
      <c r="B28" s="318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</row>
    <row r="29" spans="2:15" ht="24.75" customHeight="1" x14ac:dyDescent="0.3">
      <c r="B29" s="318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19"/>
    </row>
    <row r="30" spans="2:15" ht="24.75" customHeight="1" x14ac:dyDescent="0.3">
      <c r="B30" s="318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19"/>
    </row>
    <row r="31" spans="2:15" ht="24.75" customHeight="1" x14ac:dyDescent="0.3">
      <c r="B31" s="318"/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</row>
    <row r="32" spans="2:15" x14ac:dyDescent="0.3"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</row>
    <row r="33" spans="2:15" ht="29.25" customHeight="1" x14ac:dyDescent="0.3">
      <c r="B33" s="367" t="s">
        <v>233</v>
      </c>
      <c r="C33" s="367"/>
      <c r="D33" s="367"/>
      <c r="E33" s="367"/>
      <c r="F33" s="367"/>
      <c r="G33" s="367"/>
      <c r="H33" s="367"/>
      <c r="I33" s="367"/>
      <c r="J33" s="299" t="s">
        <v>238</v>
      </c>
      <c r="K33" s="300"/>
      <c r="L33" s="300"/>
      <c r="M33" s="300"/>
      <c r="N33" s="301"/>
      <c r="O33" s="32"/>
    </row>
    <row r="34" spans="2:15" ht="35.25" customHeight="1" x14ac:dyDescent="0.3">
      <c r="B34" s="2" t="s">
        <v>62</v>
      </c>
      <c r="C34" s="410">
        <f>SUM(C17)</f>
        <v>1.0238473767885532</v>
      </c>
      <c r="D34" s="410"/>
      <c r="E34" s="342" t="s">
        <v>263</v>
      </c>
      <c r="F34" s="342"/>
      <c r="G34" s="342"/>
      <c r="H34" s="342"/>
      <c r="I34" s="342"/>
      <c r="J34" s="372"/>
      <c r="K34" s="346"/>
      <c r="L34" s="346"/>
      <c r="M34" s="346"/>
      <c r="N34" s="347"/>
      <c r="O34" s="36"/>
    </row>
    <row r="35" spans="2:15" ht="60.75" customHeight="1" x14ac:dyDescent="0.3">
      <c r="B35" s="2" t="s">
        <v>63</v>
      </c>
      <c r="C35" s="410">
        <f>SUM(D17)</f>
        <v>0.96973224679860304</v>
      </c>
      <c r="D35" s="410"/>
      <c r="E35" s="342" t="s">
        <v>263</v>
      </c>
      <c r="F35" s="342"/>
      <c r="G35" s="342"/>
      <c r="H35" s="342"/>
      <c r="I35" s="342"/>
      <c r="J35" s="393"/>
      <c r="K35" s="394"/>
      <c r="L35" s="394"/>
      <c r="M35" s="394"/>
      <c r="N35" s="395"/>
      <c r="O35" s="36"/>
    </row>
    <row r="36" spans="2:15" ht="35.25" customHeight="1" x14ac:dyDescent="0.3">
      <c r="B36" s="2" t="s">
        <v>64</v>
      </c>
      <c r="C36" s="410">
        <f>SUM(E17)</f>
        <v>0.94330518697225574</v>
      </c>
      <c r="D36" s="410"/>
      <c r="E36" s="342" t="s">
        <v>263</v>
      </c>
      <c r="F36" s="342"/>
      <c r="G36" s="342"/>
      <c r="H36" s="342"/>
      <c r="I36" s="342"/>
      <c r="J36" s="372"/>
      <c r="K36" s="346"/>
      <c r="L36" s="346"/>
      <c r="M36" s="346"/>
      <c r="N36" s="347"/>
      <c r="O36" s="36"/>
    </row>
    <row r="37" spans="2:15" ht="51" customHeight="1" x14ac:dyDescent="0.3">
      <c r="B37" s="2" t="s">
        <v>65</v>
      </c>
      <c r="C37" s="410">
        <f>SUM(F17)</f>
        <v>0.92949354518371397</v>
      </c>
      <c r="D37" s="410"/>
      <c r="E37" s="342" t="s">
        <v>263</v>
      </c>
      <c r="F37" s="342"/>
      <c r="G37" s="342"/>
      <c r="H37" s="342"/>
      <c r="I37" s="342"/>
      <c r="J37" s="372"/>
      <c r="K37" s="346"/>
      <c r="L37" s="346"/>
      <c r="M37" s="346"/>
      <c r="N37" s="347"/>
      <c r="O37" s="36"/>
    </row>
    <row r="38" spans="2:15" ht="52.5" customHeight="1" x14ac:dyDescent="0.3">
      <c r="B38" s="2" t="s">
        <v>66</v>
      </c>
      <c r="C38" s="410">
        <f>SUM(G17)</f>
        <v>0.91037260825780464</v>
      </c>
      <c r="D38" s="410"/>
      <c r="E38" s="342" t="s">
        <v>263</v>
      </c>
      <c r="F38" s="342"/>
      <c r="G38" s="342"/>
      <c r="H38" s="342"/>
      <c r="I38" s="342"/>
      <c r="J38" s="372"/>
      <c r="K38" s="346"/>
      <c r="L38" s="346"/>
      <c r="M38" s="346"/>
      <c r="N38" s="347"/>
      <c r="O38" s="36"/>
    </row>
    <row r="39" spans="2:15" ht="35.25" customHeight="1" x14ac:dyDescent="0.3">
      <c r="B39" s="2" t="s">
        <v>67</v>
      </c>
      <c r="C39" s="410">
        <f>SUM(H17)</f>
        <v>0.93505253104106967</v>
      </c>
      <c r="D39" s="410"/>
      <c r="E39" s="342" t="s">
        <v>263</v>
      </c>
      <c r="F39" s="342"/>
      <c r="G39" s="342"/>
      <c r="H39" s="342"/>
      <c r="I39" s="342"/>
      <c r="J39" s="372"/>
      <c r="K39" s="346"/>
      <c r="L39" s="346"/>
      <c r="M39" s="346"/>
      <c r="N39" s="347"/>
      <c r="O39" s="36"/>
    </row>
    <row r="40" spans="2:15" ht="35.25" customHeight="1" x14ac:dyDescent="0.3">
      <c r="B40" s="2" t="s">
        <v>68</v>
      </c>
      <c r="C40" s="410">
        <f>SUM(I17)</f>
        <v>0.93563432835820892</v>
      </c>
      <c r="D40" s="410"/>
      <c r="E40" s="342" t="s">
        <v>263</v>
      </c>
      <c r="F40" s="342"/>
      <c r="G40" s="342"/>
      <c r="H40" s="342"/>
      <c r="I40" s="342"/>
      <c r="J40" s="372"/>
      <c r="K40" s="346"/>
      <c r="L40" s="346"/>
      <c r="M40" s="346"/>
      <c r="N40" s="347"/>
      <c r="O40" s="36"/>
    </row>
    <row r="41" spans="2:15" ht="35.25" customHeight="1" x14ac:dyDescent="0.3">
      <c r="B41" s="2" t="s">
        <v>69</v>
      </c>
      <c r="C41" s="410">
        <f>SUM(J17)</f>
        <v>0.94618395303326808</v>
      </c>
      <c r="D41" s="410"/>
      <c r="E41" s="342" t="s">
        <v>263</v>
      </c>
      <c r="F41" s="342"/>
      <c r="G41" s="342"/>
      <c r="H41" s="342"/>
      <c r="I41" s="342"/>
      <c r="J41" s="372"/>
      <c r="K41" s="346"/>
      <c r="L41" s="346"/>
      <c r="M41" s="346"/>
      <c r="N41" s="347"/>
      <c r="O41" s="36"/>
    </row>
    <row r="42" spans="2:15" ht="35.25" customHeight="1" x14ac:dyDescent="0.3">
      <c r="B42" s="2" t="s">
        <v>70</v>
      </c>
      <c r="C42" s="410">
        <f>SUM(K17)</f>
        <v>0.89302769818529126</v>
      </c>
      <c r="D42" s="410"/>
      <c r="E42" s="342" t="s">
        <v>263</v>
      </c>
      <c r="F42" s="342"/>
      <c r="G42" s="342"/>
      <c r="H42" s="342"/>
      <c r="I42" s="342"/>
      <c r="J42" s="372"/>
      <c r="K42" s="346"/>
      <c r="L42" s="346"/>
      <c r="M42" s="346"/>
      <c r="N42" s="347"/>
      <c r="O42" s="36"/>
    </row>
    <row r="43" spans="2:15" ht="35.25" customHeight="1" x14ac:dyDescent="0.3">
      <c r="B43" s="2" t="s">
        <v>71</v>
      </c>
      <c r="C43" s="410">
        <f>SUM(L17)</f>
        <v>0.89884393063583812</v>
      </c>
      <c r="D43" s="410"/>
      <c r="E43" s="342" t="s">
        <v>263</v>
      </c>
      <c r="F43" s="342"/>
      <c r="G43" s="342"/>
      <c r="H43" s="342"/>
      <c r="I43" s="342"/>
      <c r="J43" s="372"/>
      <c r="K43" s="346"/>
      <c r="L43" s="346"/>
      <c r="M43" s="346"/>
      <c r="N43" s="347"/>
      <c r="O43" s="36"/>
    </row>
    <row r="44" spans="2:15" ht="35.25" customHeight="1" x14ac:dyDescent="0.3">
      <c r="B44" s="2" t="s">
        <v>72</v>
      </c>
      <c r="C44" s="410">
        <f>SUM(M17)</f>
        <v>0.88418932527693861</v>
      </c>
      <c r="D44" s="410"/>
      <c r="E44" s="342" t="s">
        <v>263</v>
      </c>
      <c r="F44" s="342"/>
      <c r="G44" s="342"/>
      <c r="H44" s="342"/>
      <c r="I44" s="342"/>
      <c r="J44" s="372"/>
      <c r="K44" s="346"/>
      <c r="L44" s="346"/>
      <c r="M44" s="346"/>
      <c r="N44" s="347"/>
      <c r="O44" s="36"/>
    </row>
    <row r="45" spans="2:15" ht="35.25" customHeight="1" x14ac:dyDescent="0.3">
      <c r="B45" s="2" t="s">
        <v>73</v>
      </c>
      <c r="C45" s="410">
        <f>SUM(N17)</f>
        <v>0.84607329842931933</v>
      </c>
      <c r="D45" s="410"/>
      <c r="E45" s="342" t="s">
        <v>263</v>
      </c>
      <c r="F45" s="342"/>
      <c r="G45" s="342"/>
      <c r="H45" s="342"/>
      <c r="I45" s="342"/>
      <c r="J45" s="372"/>
      <c r="K45" s="346"/>
      <c r="L45" s="346"/>
      <c r="M45" s="346"/>
      <c r="N45" s="347"/>
      <c r="O45" s="36"/>
    </row>
    <row r="46" spans="2:15" x14ac:dyDescent="0.3">
      <c r="O46" s="35"/>
    </row>
  </sheetData>
  <mergeCells count="56">
    <mergeCell ref="C10:O10"/>
    <mergeCell ref="B1:C3"/>
    <mergeCell ref="D1:K3"/>
    <mergeCell ref="L1:O1"/>
    <mergeCell ref="L2:O2"/>
    <mergeCell ref="L3:O3"/>
    <mergeCell ref="B4:N4"/>
    <mergeCell ref="B5:O5"/>
    <mergeCell ref="C6:O6"/>
    <mergeCell ref="C7:O7"/>
    <mergeCell ref="C8:O8"/>
    <mergeCell ref="C9:O9"/>
    <mergeCell ref="C35:D35"/>
    <mergeCell ref="E35:I35"/>
    <mergeCell ref="J35:N35"/>
    <mergeCell ref="B11:O11"/>
    <mergeCell ref="B12:B13"/>
    <mergeCell ref="C12:O12"/>
    <mergeCell ref="B19:O19"/>
    <mergeCell ref="B20:O31"/>
    <mergeCell ref="B32:N32"/>
    <mergeCell ref="B33:I33"/>
    <mergeCell ref="J33:N33"/>
    <mergeCell ref="C34:D34"/>
    <mergeCell ref="E34:I34"/>
    <mergeCell ref="J34:N34"/>
    <mergeCell ref="C36:D36"/>
    <mergeCell ref="E36:I36"/>
    <mergeCell ref="J36:N36"/>
    <mergeCell ref="C37:D37"/>
    <mergeCell ref="E37:I37"/>
    <mergeCell ref="J37:N37"/>
    <mergeCell ref="C38:D38"/>
    <mergeCell ref="E38:I38"/>
    <mergeCell ref="J38:N38"/>
    <mergeCell ref="C39:D39"/>
    <mergeCell ref="E39:I39"/>
    <mergeCell ref="J39:N39"/>
    <mergeCell ref="C40:D40"/>
    <mergeCell ref="E40:I40"/>
    <mergeCell ref="J40:N40"/>
    <mergeCell ref="C41:D41"/>
    <mergeCell ref="E41:I41"/>
    <mergeCell ref="J41:N41"/>
    <mergeCell ref="C42:D42"/>
    <mergeCell ref="E42:I42"/>
    <mergeCell ref="J42:N42"/>
    <mergeCell ref="C43:D43"/>
    <mergeCell ref="E43:I43"/>
    <mergeCell ref="J43:N43"/>
    <mergeCell ref="C44:D44"/>
    <mergeCell ref="E44:I44"/>
    <mergeCell ref="J44:N44"/>
    <mergeCell ref="C45:D45"/>
    <mergeCell ref="E45:I45"/>
    <mergeCell ref="J45:N45"/>
  </mergeCells>
  <hyperlinks>
    <hyperlink ref="S1" location="MENU!A1" display="Ir Menù" xr:uid="{066EC48E-F34C-4C67-A511-CB960954B221}"/>
    <hyperlink ref="Q1" location="'CUADRO MANDO'!A1" display="Ir Cuadro de Mando" xr:uid="{97E9C795-00EF-47F8-BECA-8C25DE89FF53}"/>
    <hyperlink ref="U1" location="'INGRESO VARIABLES'!A1" display="Ir Menù" xr:uid="{F151C24A-C73C-4701-838B-8D8A55C0596A}"/>
  </hyperlinks>
  <pageMargins left="0.7" right="0.7" top="0.75" bottom="0.75" header="0.3" footer="0.3"/>
  <pageSetup paperSize="9" scale="70" orientation="portrait" r:id="rId1"/>
  <ignoredErrors>
    <ignoredError sqref="C16:O16 C17" unlocked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E6902-0EE9-4CB1-84C0-6493F964888B}">
  <sheetPr>
    <tabColor rgb="FF92D050"/>
  </sheetPr>
  <dimension ref="A1:U46"/>
  <sheetViews>
    <sheetView showGridLines="0" topLeftCell="A8" zoomScale="70" zoomScaleNormal="70" zoomScaleSheetLayoutView="115" workbookViewId="0">
      <selection activeCell="C17" sqref="C17"/>
    </sheetView>
  </sheetViews>
  <sheetFormatPr baseColWidth="10" defaultColWidth="11.453125" defaultRowHeight="13" x14ac:dyDescent="0.3"/>
  <cols>
    <col min="1" max="1" width="2.1796875" style="14" customWidth="1"/>
    <col min="2" max="2" width="43.26953125" style="1" customWidth="1"/>
    <col min="3" max="15" width="10.7265625" style="1" customWidth="1"/>
    <col min="16" max="16" width="7.1796875" style="1" customWidth="1"/>
    <col min="17" max="17" width="11.453125" style="1"/>
    <col min="18" max="18" width="3.7265625" style="1" customWidth="1"/>
    <col min="19" max="19" width="11.453125" style="1"/>
    <col min="20" max="20" width="3.453125" style="1" customWidth="1"/>
    <col min="21" max="16384" width="11.453125" style="1"/>
  </cols>
  <sheetData>
    <row r="1" spans="1:21" s="8" customFormat="1" ht="30.75" customHeight="1" thickBot="1" x14ac:dyDescent="0.25">
      <c r="A1" s="13"/>
      <c r="B1" s="336"/>
      <c r="C1" s="337"/>
      <c r="D1" s="324" t="s">
        <v>226</v>
      </c>
      <c r="E1" s="325"/>
      <c r="F1" s="325"/>
      <c r="G1" s="325"/>
      <c r="H1" s="325"/>
      <c r="I1" s="325"/>
      <c r="J1" s="325"/>
      <c r="K1" s="325"/>
      <c r="L1" s="353"/>
      <c r="M1" s="353"/>
      <c r="N1" s="353"/>
      <c r="O1" s="353"/>
      <c r="Q1" s="119" t="s">
        <v>57</v>
      </c>
      <c r="S1" s="119" t="s">
        <v>116</v>
      </c>
      <c r="U1" s="120" t="s">
        <v>117</v>
      </c>
    </row>
    <row r="2" spans="1:21" s="8" customFormat="1" ht="24.75" customHeight="1" thickTop="1" x14ac:dyDescent="0.2">
      <c r="A2" s="13"/>
      <c r="B2" s="338"/>
      <c r="C2" s="339"/>
      <c r="D2" s="326"/>
      <c r="E2" s="327"/>
      <c r="F2" s="327"/>
      <c r="G2" s="327"/>
      <c r="H2" s="327"/>
      <c r="I2" s="327"/>
      <c r="J2" s="327"/>
      <c r="K2" s="327"/>
      <c r="L2" s="353">
        <v>18</v>
      </c>
      <c r="M2" s="353"/>
      <c r="N2" s="353"/>
      <c r="O2" s="353"/>
    </row>
    <row r="3" spans="1:21" s="8" customFormat="1" ht="8.25" customHeight="1" x14ac:dyDescent="0.2">
      <c r="A3" s="13"/>
      <c r="B3" s="340"/>
      <c r="C3" s="341"/>
      <c r="D3" s="328"/>
      <c r="E3" s="329"/>
      <c r="F3" s="329"/>
      <c r="G3" s="329"/>
      <c r="H3" s="329"/>
      <c r="I3" s="329"/>
      <c r="J3" s="329"/>
      <c r="K3" s="329"/>
      <c r="L3" s="353"/>
      <c r="M3" s="353"/>
      <c r="N3" s="353"/>
      <c r="O3" s="353"/>
    </row>
    <row r="4" spans="1:21" s="8" customFormat="1" ht="12" customHeight="1" x14ac:dyDescent="0.2">
      <c r="A4" s="13"/>
      <c r="B4" s="294"/>
      <c r="C4" s="295"/>
      <c r="D4" s="295"/>
      <c r="E4" s="295"/>
      <c r="F4" s="295"/>
      <c r="G4" s="295"/>
      <c r="H4" s="295"/>
      <c r="I4" s="295"/>
      <c r="J4" s="295"/>
      <c r="K4" s="295"/>
      <c r="L4" s="374"/>
      <c r="M4" s="374"/>
      <c r="N4" s="374"/>
    </row>
    <row r="5" spans="1:21" x14ac:dyDescent="0.3">
      <c r="B5" s="375" t="s">
        <v>228</v>
      </c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</row>
    <row r="6" spans="1:21" ht="12.75" customHeight="1" x14ac:dyDescent="0.3">
      <c r="B6" s="6" t="s">
        <v>236</v>
      </c>
      <c r="C6" s="292" t="str">
        <f>+VLOOKUP($L$2,'CUADRO MANDO'!$A$6:$M$102,5,FALSE)</f>
        <v>Residuos Aprovechables</v>
      </c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</row>
    <row r="7" spans="1:21" ht="12.75" customHeight="1" x14ac:dyDescent="0.3">
      <c r="B7" s="6" t="s">
        <v>237</v>
      </c>
      <c r="C7" s="292" t="str">
        <f>+VLOOKUP($L$2,'CUADRO MANDO'!$A$6:$M$102,7,FALSE)</f>
        <v>Cantidad de residuos que son generados y aprovechados en ls actividades de oficina</v>
      </c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</row>
    <row r="8" spans="1:21" ht="41.25" customHeight="1" x14ac:dyDescent="0.3">
      <c r="B8" s="7" t="s">
        <v>59</v>
      </c>
      <c r="C8" s="292" t="s">
        <v>219</v>
      </c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</row>
    <row r="9" spans="1:21" x14ac:dyDescent="0.3">
      <c r="B9" s="10" t="s">
        <v>229</v>
      </c>
      <c r="C9" s="292" t="str">
        <f>+VLOOKUP($L$2,'CUADRO MANDO'!$A$6:$M$102,13,FALSE)</f>
        <v>Mensual</v>
      </c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</row>
    <row r="10" spans="1:21" x14ac:dyDescent="0.3">
      <c r="B10" s="6" t="s">
        <v>230</v>
      </c>
      <c r="C10" s="357">
        <f>+VLOOKUP($L$2,'CUADRO MANDO'!$A$6:$M$102,8,FALSE)</f>
        <v>0.8</v>
      </c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</row>
    <row r="11" spans="1:21" x14ac:dyDescent="0.3">
      <c r="B11" s="375" t="s">
        <v>231</v>
      </c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</row>
    <row r="12" spans="1:21" x14ac:dyDescent="0.3">
      <c r="B12" s="302" t="s">
        <v>61</v>
      </c>
      <c r="C12" s="309">
        <v>2024</v>
      </c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</row>
    <row r="13" spans="1:21" x14ac:dyDescent="0.3">
      <c r="B13" s="302"/>
      <c r="C13" s="6" t="s">
        <v>62</v>
      </c>
      <c r="D13" s="6" t="s">
        <v>63</v>
      </c>
      <c r="E13" s="6" t="s">
        <v>64</v>
      </c>
      <c r="F13" s="6" t="s">
        <v>65</v>
      </c>
      <c r="G13" s="6" t="s">
        <v>66</v>
      </c>
      <c r="H13" s="6" t="s">
        <v>67</v>
      </c>
      <c r="I13" s="6" t="s">
        <v>68</v>
      </c>
      <c r="J13" s="6" t="s">
        <v>69</v>
      </c>
      <c r="K13" s="6" t="s">
        <v>70</v>
      </c>
      <c r="L13" s="6" t="s">
        <v>71</v>
      </c>
      <c r="M13" s="6" t="s">
        <v>72</v>
      </c>
      <c r="N13" s="6" t="s">
        <v>73</v>
      </c>
      <c r="O13" s="6" t="s">
        <v>75</v>
      </c>
    </row>
    <row r="14" spans="1:21" x14ac:dyDescent="0.3">
      <c r="B14" s="9" t="str">
        <f>+'INGRESO VARIABLES'!D39</f>
        <v>Total residuos aprovechables</v>
      </c>
      <c r="C14" s="146">
        <f>+VLOOKUP($B14,'INGRESO VARIABLES'!$D$5:$P$100,2,FALSE)</f>
        <v>76</v>
      </c>
      <c r="D14" s="146">
        <f>+VLOOKUP($B14,'INGRESO VARIABLES'!$D$5:$P$100,3,FALSE)</f>
        <v>62</v>
      </c>
      <c r="E14" s="146">
        <f>+VLOOKUP($B14,'INGRESO VARIABLES'!$D$5:$P$100,4,FALSE)</f>
        <v>67</v>
      </c>
      <c r="F14" s="146">
        <f>+VLOOKUP($B14,'INGRESO VARIABLES'!$D$5:$P$100,5,FALSE)</f>
        <v>75</v>
      </c>
      <c r="G14" s="146">
        <f>+VLOOKUP($B14,'INGRESO VARIABLES'!$D$5:$P$100,6,FALSE)</f>
        <v>74</v>
      </c>
      <c r="H14" s="146">
        <f>+VLOOKUP($B14,'INGRESO VARIABLES'!$D$5:$P$100,7,FALSE)</f>
        <v>68</v>
      </c>
      <c r="I14" s="146">
        <f>+VLOOKUP($B14,'INGRESO VARIABLES'!$D$5:$P$100,8,FALSE)</f>
        <v>76</v>
      </c>
      <c r="J14" s="146">
        <f>+VLOOKUP($B14,'INGRESO VARIABLES'!$D$5:$P$100,9,FALSE)</f>
        <v>82</v>
      </c>
      <c r="K14" s="146">
        <f>+VLOOKUP($B14,'INGRESO VARIABLES'!$D$5:$P$100,10,FALSE)</f>
        <v>79</v>
      </c>
      <c r="L14" s="146">
        <f>+VLOOKUP($B14,'INGRESO VARIABLES'!$D$5:$P$100,11,FALSE)</f>
        <v>79</v>
      </c>
      <c r="M14" s="146">
        <f>+VLOOKUP($B14,'INGRESO VARIABLES'!$D$5:$P$100,12,FALSE)</f>
        <v>99</v>
      </c>
      <c r="N14" s="146">
        <f>+VLOOKUP($B14,'INGRESO VARIABLES'!$D$5:$P$100,13,FALSE)</f>
        <v>79</v>
      </c>
      <c r="O14" s="146">
        <f>+SUM(C14:N14)</f>
        <v>916</v>
      </c>
    </row>
    <row r="15" spans="1:21" x14ac:dyDescent="0.3">
      <c r="B15" s="9" t="str">
        <f>+'INGRESO VARIABLES'!D40</f>
        <v>Residuos generados oficina</v>
      </c>
      <c r="C15" s="146">
        <f>+VLOOKUP($B15,'INGRESO VARIABLES'!$D$5:$P$100,2,FALSE)</f>
        <v>80</v>
      </c>
      <c r="D15" s="146">
        <f>+VLOOKUP($B15,'INGRESO VARIABLES'!$D$5:$P$100,3,FALSE)</f>
        <v>66</v>
      </c>
      <c r="E15" s="146">
        <f>+VLOOKUP($B15,'INGRESO VARIABLES'!$D$5:$P$100,4,FALSE)</f>
        <v>71</v>
      </c>
      <c r="F15" s="146">
        <f>+VLOOKUP($B15,'INGRESO VARIABLES'!$D$5:$P$100,5,FALSE)</f>
        <v>79</v>
      </c>
      <c r="G15" s="146">
        <f>+VLOOKUP($B15,'INGRESO VARIABLES'!$D$5:$P$100,6,FALSE)</f>
        <v>78</v>
      </c>
      <c r="H15" s="146">
        <f>+VLOOKUP($B15,'INGRESO VARIABLES'!$D$5:$P$100,7,FALSE)</f>
        <v>84</v>
      </c>
      <c r="I15" s="146">
        <f>+VLOOKUP($B15,'INGRESO VARIABLES'!$D$5:$P$100,8,FALSE)</f>
        <v>90</v>
      </c>
      <c r="J15" s="146">
        <f>+VLOOKUP($B15,'INGRESO VARIABLES'!$D$5:$P$100,9,FALSE)</f>
        <v>72</v>
      </c>
      <c r="K15" s="146">
        <f>+VLOOKUP($B15,'INGRESO VARIABLES'!$D$5:$P$100,10,FALSE)</f>
        <v>78</v>
      </c>
      <c r="L15" s="146">
        <f>+VLOOKUP($B15,'INGRESO VARIABLES'!$D$5:$P$100,11,FALSE)</f>
        <v>73</v>
      </c>
      <c r="M15" s="146">
        <f>+VLOOKUP($B15,'INGRESO VARIABLES'!$D$5:$P$100,12,FALSE)</f>
        <v>79</v>
      </c>
      <c r="N15" s="146">
        <f>+VLOOKUP($B15,'INGRESO VARIABLES'!$D$5:$P$100,13,FALSE)</f>
        <v>79</v>
      </c>
      <c r="O15" s="146">
        <f>+SUM(C15:N15)</f>
        <v>929</v>
      </c>
    </row>
    <row r="16" spans="1:21" x14ac:dyDescent="0.3">
      <c r="B16" s="18" t="s">
        <v>122</v>
      </c>
      <c r="C16" s="165">
        <f>+$C$10</f>
        <v>0.8</v>
      </c>
      <c r="D16" s="165">
        <f t="shared" ref="D16:O16" si="0">+$C$10</f>
        <v>0.8</v>
      </c>
      <c r="E16" s="165">
        <f t="shared" si="0"/>
        <v>0.8</v>
      </c>
      <c r="F16" s="165">
        <f t="shared" si="0"/>
        <v>0.8</v>
      </c>
      <c r="G16" s="165">
        <f t="shared" si="0"/>
        <v>0.8</v>
      </c>
      <c r="H16" s="165">
        <f t="shared" si="0"/>
        <v>0.8</v>
      </c>
      <c r="I16" s="165">
        <f t="shared" si="0"/>
        <v>0.8</v>
      </c>
      <c r="J16" s="165">
        <f t="shared" si="0"/>
        <v>0.8</v>
      </c>
      <c r="K16" s="165">
        <f t="shared" si="0"/>
        <v>0.8</v>
      </c>
      <c r="L16" s="165">
        <f t="shared" si="0"/>
        <v>0.8</v>
      </c>
      <c r="M16" s="165">
        <f t="shared" si="0"/>
        <v>0.8</v>
      </c>
      <c r="N16" s="165">
        <f t="shared" si="0"/>
        <v>0.8</v>
      </c>
      <c r="O16" s="165">
        <f t="shared" si="0"/>
        <v>0.8</v>
      </c>
    </row>
    <row r="17" spans="2:15" ht="29.25" customHeight="1" x14ac:dyDescent="0.3">
      <c r="B17" s="3" t="str">
        <f>+C7</f>
        <v>Cantidad de residuos que son generados y aprovechados en ls actividades de oficina</v>
      </c>
      <c r="C17" s="38">
        <f>+C14/C15</f>
        <v>0.95</v>
      </c>
      <c r="D17" s="38">
        <f t="shared" ref="D17:N17" si="1">+D14/D15</f>
        <v>0.93939393939393945</v>
      </c>
      <c r="E17" s="38">
        <f t="shared" si="1"/>
        <v>0.94366197183098588</v>
      </c>
      <c r="F17" s="38">
        <f t="shared" si="1"/>
        <v>0.94936708860759489</v>
      </c>
      <c r="G17" s="38">
        <f t="shared" si="1"/>
        <v>0.94871794871794868</v>
      </c>
      <c r="H17" s="38">
        <f t="shared" si="1"/>
        <v>0.80952380952380953</v>
      </c>
      <c r="I17" s="38">
        <f t="shared" si="1"/>
        <v>0.84444444444444444</v>
      </c>
      <c r="J17" s="38">
        <f t="shared" si="1"/>
        <v>1.1388888888888888</v>
      </c>
      <c r="K17" s="38">
        <f t="shared" si="1"/>
        <v>1.0128205128205128</v>
      </c>
      <c r="L17" s="38">
        <f t="shared" si="1"/>
        <v>1.0821917808219179</v>
      </c>
      <c r="M17" s="38">
        <f t="shared" si="1"/>
        <v>1.2531645569620253</v>
      </c>
      <c r="N17" s="38">
        <f t="shared" si="1"/>
        <v>1</v>
      </c>
      <c r="O17" s="38">
        <f>+O14/O15</f>
        <v>0.98600645855758884</v>
      </c>
    </row>
    <row r="18" spans="2:15" ht="9" customHeight="1" x14ac:dyDescent="0.3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5" ht="35.25" customHeight="1" x14ac:dyDescent="0.3">
      <c r="B19" s="375" t="s">
        <v>232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</row>
    <row r="20" spans="2:15" ht="24.75" customHeight="1" x14ac:dyDescent="0.3">
      <c r="B20" s="318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</row>
    <row r="21" spans="2:15" ht="24.75" customHeight="1" x14ac:dyDescent="0.3">
      <c r="B21" s="318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</row>
    <row r="22" spans="2:15" ht="24.75" customHeight="1" x14ac:dyDescent="0.3"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</row>
    <row r="23" spans="2:15" ht="24.75" customHeight="1" x14ac:dyDescent="0.3"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</row>
    <row r="24" spans="2:15" ht="24.75" customHeight="1" x14ac:dyDescent="0.3">
      <c r="B24" s="318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</row>
    <row r="25" spans="2:15" ht="24.75" customHeight="1" x14ac:dyDescent="0.3">
      <c r="B25" s="318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</row>
    <row r="26" spans="2:15" ht="24.75" customHeight="1" x14ac:dyDescent="0.3">
      <c r="B26" s="318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</row>
    <row r="27" spans="2:15" ht="24.75" customHeight="1" x14ac:dyDescent="0.3">
      <c r="B27" s="318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</row>
    <row r="28" spans="2:15" ht="24.75" customHeight="1" x14ac:dyDescent="0.3">
      <c r="B28" s="318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</row>
    <row r="29" spans="2:15" ht="24.75" customHeight="1" x14ac:dyDescent="0.3">
      <c r="B29" s="318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19"/>
    </row>
    <row r="30" spans="2:15" ht="24.75" customHeight="1" x14ac:dyDescent="0.3">
      <c r="B30" s="318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19"/>
    </row>
    <row r="31" spans="2:15" ht="24.75" customHeight="1" x14ac:dyDescent="0.3">
      <c r="B31" s="318"/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</row>
    <row r="32" spans="2:15" x14ac:dyDescent="0.3"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</row>
    <row r="33" spans="2:15" ht="29.25" customHeight="1" x14ac:dyDescent="0.3">
      <c r="B33" s="367" t="s">
        <v>233</v>
      </c>
      <c r="C33" s="367"/>
      <c r="D33" s="367"/>
      <c r="E33" s="367"/>
      <c r="F33" s="367"/>
      <c r="G33" s="367"/>
      <c r="H33" s="367"/>
      <c r="I33" s="367"/>
      <c r="J33" s="299" t="s">
        <v>238</v>
      </c>
      <c r="K33" s="300"/>
      <c r="L33" s="300"/>
      <c r="M33" s="300"/>
      <c r="N33" s="301"/>
      <c r="O33" s="32"/>
    </row>
    <row r="34" spans="2:15" ht="35.25" customHeight="1" x14ac:dyDescent="0.3">
      <c r="B34" s="2" t="s">
        <v>62</v>
      </c>
      <c r="C34" s="410">
        <f>SUM(C17)</f>
        <v>0.95</v>
      </c>
      <c r="D34" s="410"/>
      <c r="E34" s="342" t="s">
        <v>263</v>
      </c>
      <c r="F34" s="342"/>
      <c r="G34" s="342"/>
      <c r="H34" s="342"/>
      <c r="I34" s="342"/>
      <c r="J34" s="372"/>
      <c r="K34" s="346"/>
      <c r="L34" s="346"/>
      <c r="M34" s="346"/>
      <c r="N34" s="347"/>
      <c r="O34" s="36"/>
    </row>
    <row r="35" spans="2:15" ht="60.75" customHeight="1" x14ac:dyDescent="0.3">
      <c r="B35" s="2" t="s">
        <v>63</v>
      </c>
      <c r="C35" s="410">
        <f>SUM(D17)</f>
        <v>0.93939393939393945</v>
      </c>
      <c r="D35" s="410"/>
      <c r="E35" s="342" t="s">
        <v>263</v>
      </c>
      <c r="F35" s="342"/>
      <c r="G35" s="342"/>
      <c r="H35" s="342"/>
      <c r="I35" s="342"/>
      <c r="J35" s="393"/>
      <c r="K35" s="394"/>
      <c r="L35" s="394"/>
      <c r="M35" s="394"/>
      <c r="N35" s="395"/>
      <c r="O35" s="36"/>
    </row>
    <row r="36" spans="2:15" ht="35.25" customHeight="1" x14ac:dyDescent="0.3">
      <c r="B36" s="2" t="s">
        <v>64</v>
      </c>
      <c r="C36" s="410">
        <f>SUM(E17)</f>
        <v>0.94366197183098588</v>
      </c>
      <c r="D36" s="410"/>
      <c r="E36" s="342" t="s">
        <v>263</v>
      </c>
      <c r="F36" s="342"/>
      <c r="G36" s="342"/>
      <c r="H36" s="342"/>
      <c r="I36" s="342"/>
      <c r="J36" s="372"/>
      <c r="K36" s="346"/>
      <c r="L36" s="346"/>
      <c r="M36" s="346"/>
      <c r="N36" s="347"/>
      <c r="O36" s="36"/>
    </row>
    <row r="37" spans="2:15" ht="51" customHeight="1" x14ac:dyDescent="0.3">
      <c r="B37" s="2" t="s">
        <v>65</v>
      </c>
      <c r="C37" s="410">
        <f>SUM(F17)</f>
        <v>0.94936708860759489</v>
      </c>
      <c r="D37" s="410"/>
      <c r="E37" s="342" t="s">
        <v>263</v>
      </c>
      <c r="F37" s="342"/>
      <c r="G37" s="342"/>
      <c r="H37" s="342"/>
      <c r="I37" s="342"/>
      <c r="J37" s="372"/>
      <c r="K37" s="346"/>
      <c r="L37" s="346"/>
      <c r="M37" s="346"/>
      <c r="N37" s="347"/>
      <c r="O37" s="36"/>
    </row>
    <row r="38" spans="2:15" ht="52.5" customHeight="1" x14ac:dyDescent="0.3">
      <c r="B38" s="2" t="s">
        <v>66</v>
      </c>
      <c r="C38" s="410">
        <f>SUM(G17)</f>
        <v>0.94871794871794868</v>
      </c>
      <c r="D38" s="410"/>
      <c r="E38" s="342" t="s">
        <v>263</v>
      </c>
      <c r="F38" s="342"/>
      <c r="G38" s="342"/>
      <c r="H38" s="342"/>
      <c r="I38" s="342"/>
      <c r="J38" s="372"/>
      <c r="K38" s="346"/>
      <c r="L38" s="346"/>
      <c r="M38" s="346"/>
      <c r="N38" s="347"/>
      <c r="O38" s="36"/>
    </row>
    <row r="39" spans="2:15" ht="35.25" customHeight="1" x14ac:dyDescent="0.3">
      <c r="B39" s="2" t="s">
        <v>67</v>
      </c>
      <c r="C39" s="410">
        <f>SUM(H17)</f>
        <v>0.80952380952380953</v>
      </c>
      <c r="D39" s="410"/>
      <c r="E39" s="342" t="s">
        <v>263</v>
      </c>
      <c r="F39" s="342"/>
      <c r="G39" s="342"/>
      <c r="H39" s="342"/>
      <c r="I39" s="342"/>
      <c r="J39" s="372"/>
      <c r="K39" s="346"/>
      <c r="L39" s="346"/>
      <c r="M39" s="346"/>
      <c r="N39" s="347"/>
      <c r="O39" s="36"/>
    </row>
    <row r="40" spans="2:15" ht="35.25" customHeight="1" x14ac:dyDescent="0.3">
      <c r="B40" s="2" t="s">
        <v>68</v>
      </c>
      <c r="C40" s="410">
        <f>SUM(I17)</f>
        <v>0.84444444444444444</v>
      </c>
      <c r="D40" s="410"/>
      <c r="E40" s="342" t="s">
        <v>263</v>
      </c>
      <c r="F40" s="342"/>
      <c r="G40" s="342"/>
      <c r="H40" s="342"/>
      <c r="I40" s="342"/>
      <c r="J40" s="372"/>
      <c r="K40" s="346"/>
      <c r="L40" s="346"/>
      <c r="M40" s="346"/>
      <c r="N40" s="347"/>
      <c r="O40" s="36"/>
    </row>
    <row r="41" spans="2:15" ht="35.25" customHeight="1" x14ac:dyDescent="0.3">
      <c r="B41" s="2" t="s">
        <v>69</v>
      </c>
      <c r="C41" s="410">
        <f>SUM(J17)</f>
        <v>1.1388888888888888</v>
      </c>
      <c r="D41" s="410"/>
      <c r="E41" s="342" t="s">
        <v>263</v>
      </c>
      <c r="F41" s="342"/>
      <c r="G41" s="342"/>
      <c r="H41" s="342"/>
      <c r="I41" s="342"/>
      <c r="J41" s="372"/>
      <c r="K41" s="346"/>
      <c r="L41" s="346"/>
      <c r="M41" s="346"/>
      <c r="N41" s="347"/>
      <c r="O41" s="36"/>
    </row>
    <row r="42" spans="2:15" ht="35.25" customHeight="1" x14ac:dyDescent="0.3">
      <c r="B42" s="2" t="s">
        <v>70</v>
      </c>
      <c r="C42" s="410">
        <f>SUM(K17)</f>
        <v>1.0128205128205128</v>
      </c>
      <c r="D42" s="410"/>
      <c r="E42" s="342" t="s">
        <v>263</v>
      </c>
      <c r="F42" s="342"/>
      <c r="G42" s="342"/>
      <c r="H42" s="342"/>
      <c r="I42" s="342"/>
      <c r="J42" s="372"/>
      <c r="K42" s="346"/>
      <c r="L42" s="346"/>
      <c r="M42" s="346"/>
      <c r="N42" s="347"/>
      <c r="O42" s="36"/>
    </row>
    <row r="43" spans="2:15" ht="35.25" customHeight="1" x14ac:dyDescent="0.3">
      <c r="B43" s="2" t="s">
        <v>71</v>
      </c>
      <c r="C43" s="410">
        <f>SUM(L17)</f>
        <v>1.0821917808219179</v>
      </c>
      <c r="D43" s="410"/>
      <c r="E43" s="342" t="s">
        <v>263</v>
      </c>
      <c r="F43" s="342"/>
      <c r="G43" s="342"/>
      <c r="H43" s="342"/>
      <c r="I43" s="342"/>
      <c r="J43" s="372"/>
      <c r="K43" s="346"/>
      <c r="L43" s="346"/>
      <c r="M43" s="346"/>
      <c r="N43" s="347"/>
      <c r="O43" s="36"/>
    </row>
    <row r="44" spans="2:15" ht="35.25" customHeight="1" x14ac:dyDescent="0.3">
      <c r="B44" s="2" t="s">
        <v>72</v>
      </c>
      <c r="C44" s="410">
        <f>SUM(M17)</f>
        <v>1.2531645569620253</v>
      </c>
      <c r="D44" s="410"/>
      <c r="E44" s="342" t="s">
        <v>263</v>
      </c>
      <c r="F44" s="342"/>
      <c r="G44" s="342"/>
      <c r="H44" s="342"/>
      <c r="I44" s="342"/>
      <c r="J44" s="372"/>
      <c r="K44" s="346"/>
      <c r="L44" s="346"/>
      <c r="M44" s="346"/>
      <c r="N44" s="347"/>
      <c r="O44" s="36"/>
    </row>
    <row r="45" spans="2:15" ht="35.25" customHeight="1" x14ac:dyDescent="0.3">
      <c r="B45" s="2" t="s">
        <v>73</v>
      </c>
      <c r="C45" s="410">
        <f>SUM(N17)</f>
        <v>1</v>
      </c>
      <c r="D45" s="410"/>
      <c r="E45" s="342" t="s">
        <v>263</v>
      </c>
      <c r="F45" s="342"/>
      <c r="G45" s="342"/>
      <c r="H45" s="342"/>
      <c r="I45" s="342"/>
      <c r="J45" s="372"/>
      <c r="K45" s="346"/>
      <c r="L45" s="346"/>
      <c r="M45" s="346"/>
      <c r="N45" s="347"/>
      <c r="O45" s="36"/>
    </row>
    <row r="46" spans="2:15" x14ac:dyDescent="0.3">
      <c r="O46" s="35"/>
    </row>
  </sheetData>
  <mergeCells count="56">
    <mergeCell ref="C44:D44"/>
    <mergeCell ref="E44:I44"/>
    <mergeCell ref="J44:N44"/>
    <mergeCell ref="C45:D45"/>
    <mergeCell ref="E45:I45"/>
    <mergeCell ref="J45:N45"/>
    <mergeCell ref="C42:D42"/>
    <mergeCell ref="E42:I42"/>
    <mergeCell ref="J42:N42"/>
    <mergeCell ref="C43:D43"/>
    <mergeCell ref="E43:I43"/>
    <mergeCell ref="J43:N43"/>
    <mergeCell ref="C40:D40"/>
    <mergeCell ref="E40:I40"/>
    <mergeCell ref="J40:N40"/>
    <mergeCell ref="C41:D41"/>
    <mergeCell ref="E41:I41"/>
    <mergeCell ref="J41:N41"/>
    <mergeCell ref="C38:D38"/>
    <mergeCell ref="E38:I38"/>
    <mergeCell ref="J38:N38"/>
    <mergeCell ref="C39:D39"/>
    <mergeCell ref="E39:I39"/>
    <mergeCell ref="J39:N39"/>
    <mergeCell ref="C36:D36"/>
    <mergeCell ref="E36:I36"/>
    <mergeCell ref="J36:N36"/>
    <mergeCell ref="C37:D37"/>
    <mergeCell ref="E37:I37"/>
    <mergeCell ref="J37:N37"/>
    <mergeCell ref="C34:D34"/>
    <mergeCell ref="E34:I34"/>
    <mergeCell ref="J34:N34"/>
    <mergeCell ref="C35:D35"/>
    <mergeCell ref="E35:I35"/>
    <mergeCell ref="J35:N35"/>
    <mergeCell ref="B19:O19"/>
    <mergeCell ref="B20:O31"/>
    <mergeCell ref="B32:N32"/>
    <mergeCell ref="B33:I33"/>
    <mergeCell ref="J33:N33"/>
    <mergeCell ref="C9:O9"/>
    <mergeCell ref="C10:O10"/>
    <mergeCell ref="B11:O11"/>
    <mergeCell ref="B12:B13"/>
    <mergeCell ref="C12:O12"/>
    <mergeCell ref="B4:N4"/>
    <mergeCell ref="B5:O5"/>
    <mergeCell ref="C6:O6"/>
    <mergeCell ref="C7:O7"/>
    <mergeCell ref="C8:O8"/>
    <mergeCell ref="B1:C3"/>
    <mergeCell ref="D1:K3"/>
    <mergeCell ref="L1:O1"/>
    <mergeCell ref="L2:O2"/>
    <mergeCell ref="L3:O3"/>
  </mergeCells>
  <hyperlinks>
    <hyperlink ref="S1" location="MENU!A1" display="Ir Menù" xr:uid="{BFDFBBEE-C183-45D2-ABDC-D7F2CBD28897}"/>
    <hyperlink ref="Q1" location="'CUADRO MANDO'!A1" display="Ir Cuadro de Mando" xr:uid="{0F2F3D5F-2C12-46CD-BB6A-78614A7D8AF3}"/>
    <hyperlink ref="U1" location="'INGRESO VARIABLES'!A1" display="Ir Menù" xr:uid="{CA012094-724E-4C39-8CC4-EA7B47293EB1}"/>
  </hyperlinks>
  <pageMargins left="0.7" right="0.7" top="0.75" bottom="0.75" header="0.3" footer="0.3"/>
  <pageSetup paperSize="9" scale="7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7C529-F541-460B-B8CD-A95176C89AAA}">
  <sheetPr codeName="Hoja27"/>
  <dimension ref="A1"/>
  <sheetViews>
    <sheetView workbookViewId="0">
      <selection activeCell="A6" sqref="A1:A65536"/>
    </sheetView>
  </sheetViews>
  <sheetFormatPr baseColWidth="10" defaultColWidth="8.7265625" defaultRowHeight="14.5" x14ac:dyDescent="0.35"/>
  <cols>
    <col min="1" max="256" width="11.453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0E880-37DD-4BE7-A068-29BFB9B1BDA6}">
  <sheetPr codeName="Hoja2"/>
  <dimension ref="A1:BR25"/>
  <sheetViews>
    <sheetView showGridLines="0" tabSelected="1" zoomScale="60" zoomScaleNormal="6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D2"/>
    </sheetView>
  </sheetViews>
  <sheetFormatPr baseColWidth="10" defaultColWidth="8.7265625" defaultRowHeight="21" x14ac:dyDescent="0.5"/>
  <cols>
    <col min="1" max="1" width="5.81640625" customWidth="1"/>
    <col min="2" max="4" width="10" style="63" customWidth="1"/>
    <col min="5" max="5" width="22.7265625" bestFit="1" customWidth="1"/>
    <col min="6" max="6" width="65" customWidth="1"/>
    <col min="7" max="7" width="27.453125" customWidth="1"/>
    <col min="8" max="8" width="7.26953125" bestFit="1" customWidth="1"/>
    <col min="9" max="10" width="8.1796875" customWidth="1"/>
    <col min="11" max="11" width="8.26953125" customWidth="1"/>
    <col min="12" max="12" width="20.54296875" customWidth="1"/>
    <col min="13" max="13" width="20.81640625" customWidth="1"/>
    <col min="14" max="14" width="25.453125" bestFit="1" customWidth="1"/>
    <col min="15" max="15" width="28.7265625" customWidth="1"/>
    <col min="16" max="18" width="11" style="127" customWidth="1"/>
    <col min="19" max="19" width="11.453125" style="127" customWidth="1"/>
    <col min="20" max="21" width="11" style="127" customWidth="1"/>
    <col min="22" max="22" width="11.54296875" style="127" customWidth="1"/>
    <col min="23" max="23" width="11" style="127" customWidth="1"/>
    <col min="24" max="27" width="12.7265625" style="127" customWidth="1"/>
    <col min="28" max="28" width="11.453125" style="127" customWidth="1"/>
    <col min="29" max="256" width="11.453125" customWidth="1"/>
  </cols>
  <sheetData>
    <row r="1" spans="1:28" ht="37.5" customHeight="1" thickBot="1" x14ac:dyDescent="0.55000000000000004">
      <c r="A1" s="277"/>
      <c r="B1" s="278"/>
      <c r="C1" s="278"/>
      <c r="D1" s="279"/>
      <c r="E1" s="290" t="s">
        <v>56</v>
      </c>
      <c r="F1" s="291"/>
      <c r="G1" s="291"/>
      <c r="H1" s="291"/>
      <c r="I1" s="291"/>
      <c r="J1" s="291"/>
      <c r="K1" s="291"/>
      <c r="L1" s="291"/>
      <c r="M1" s="119" t="s">
        <v>116</v>
      </c>
      <c r="N1" s="120" t="s">
        <v>117</v>
      </c>
      <c r="P1" s="126"/>
      <c r="Q1" s="126"/>
      <c r="R1" s="126"/>
      <c r="S1" s="126"/>
      <c r="T1" s="126"/>
      <c r="U1" s="126"/>
      <c r="V1" s="126"/>
      <c r="W1" s="126"/>
      <c r="X1" s="126"/>
      <c r="Y1" s="126"/>
    </row>
    <row r="2" spans="1:28" ht="18" customHeight="1" thickTop="1" thickBot="1" x14ac:dyDescent="0.55000000000000004">
      <c r="A2" s="280"/>
      <c r="B2" s="281"/>
      <c r="C2" s="281"/>
      <c r="D2" s="282"/>
      <c r="E2" s="290"/>
      <c r="F2" s="291"/>
      <c r="G2" s="291"/>
      <c r="H2" s="291"/>
      <c r="I2" s="291"/>
      <c r="J2" s="291"/>
      <c r="K2" s="291"/>
      <c r="L2" s="291"/>
      <c r="M2" s="59"/>
      <c r="N2" s="59"/>
      <c r="O2" s="59"/>
      <c r="P2" s="126"/>
      <c r="Q2" s="126"/>
      <c r="R2" s="126"/>
      <c r="S2" s="126"/>
      <c r="T2" s="126"/>
      <c r="U2" s="126"/>
      <c r="V2" s="126"/>
      <c r="W2" s="126"/>
      <c r="X2" s="126"/>
      <c r="Y2" s="126"/>
    </row>
    <row r="3" spans="1:28" ht="0.75" customHeight="1" thickBot="1" x14ac:dyDescent="0.55000000000000004">
      <c r="B3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9" t="s">
        <v>118</v>
      </c>
    </row>
    <row r="4" spans="1:28" ht="39" customHeight="1" thickBot="1" x14ac:dyDescent="0.55000000000000004">
      <c r="A4" s="288" t="s">
        <v>58</v>
      </c>
      <c r="B4" s="283" t="s">
        <v>119</v>
      </c>
      <c r="C4" s="284"/>
      <c r="D4" s="285"/>
      <c r="E4" s="286" t="s">
        <v>120</v>
      </c>
      <c r="F4" s="286" t="s">
        <v>59</v>
      </c>
      <c r="G4" s="267" t="s">
        <v>121</v>
      </c>
      <c r="H4" s="269" t="s">
        <v>122</v>
      </c>
      <c r="I4" s="271" t="s">
        <v>123</v>
      </c>
      <c r="J4" s="272"/>
      <c r="K4" s="273"/>
      <c r="L4" s="259" t="s">
        <v>124</v>
      </c>
      <c r="M4" s="259" t="s">
        <v>60</v>
      </c>
      <c r="N4" s="259" t="s">
        <v>125</v>
      </c>
      <c r="O4" s="259" t="s">
        <v>126</v>
      </c>
      <c r="P4" s="259" t="s">
        <v>62</v>
      </c>
      <c r="Q4" s="259" t="s">
        <v>63</v>
      </c>
      <c r="R4" s="259" t="s">
        <v>64</v>
      </c>
      <c r="S4" s="259" t="s">
        <v>65</v>
      </c>
      <c r="T4" s="259" t="s">
        <v>66</v>
      </c>
      <c r="U4" s="259" t="s">
        <v>67</v>
      </c>
      <c r="V4" s="259" t="s">
        <v>68</v>
      </c>
      <c r="W4" s="259" t="s">
        <v>69</v>
      </c>
      <c r="X4" s="259" t="s">
        <v>70</v>
      </c>
      <c r="Y4" s="259" t="s">
        <v>71</v>
      </c>
      <c r="Z4" s="259" t="s">
        <v>72</v>
      </c>
      <c r="AA4" s="259" t="s">
        <v>73</v>
      </c>
    </row>
    <row r="5" spans="1:28" ht="39" customHeight="1" thickBot="1" x14ac:dyDescent="0.55000000000000004">
      <c r="A5" s="289"/>
      <c r="B5" s="60" t="s">
        <v>127</v>
      </c>
      <c r="C5" s="61" t="s">
        <v>128</v>
      </c>
      <c r="D5" s="62" t="s">
        <v>129</v>
      </c>
      <c r="E5" s="287"/>
      <c r="F5" s="287"/>
      <c r="G5" s="268"/>
      <c r="H5" s="270"/>
      <c r="I5" s="274"/>
      <c r="J5" s="275"/>
      <c r="K5" s="276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</row>
    <row r="6" spans="1:28" s="58" customFormat="1" ht="71.25" customHeight="1" x14ac:dyDescent="0.35">
      <c r="A6" s="19">
        <v>1</v>
      </c>
      <c r="B6" s="64" t="s">
        <v>130</v>
      </c>
      <c r="C6" s="64" t="s">
        <v>131</v>
      </c>
      <c r="D6" s="64"/>
      <c r="E6" s="137" t="s">
        <v>6</v>
      </c>
      <c r="F6" s="39" t="s">
        <v>74</v>
      </c>
      <c r="G6" s="137" t="s">
        <v>132</v>
      </c>
      <c r="H6" s="121">
        <v>0.8</v>
      </c>
      <c r="I6" s="121">
        <v>0.75</v>
      </c>
      <c r="J6" s="121" t="s">
        <v>133</v>
      </c>
      <c r="K6" s="121" t="s">
        <v>134</v>
      </c>
      <c r="L6" s="28" t="s">
        <v>135</v>
      </c>
      <c r="M6" s="28" t="s">
        <v>75</v>
      </c>
      <c r="N6" s="30" t="s">
        <v>136</v>
      </c>
      <c r="O6" s="20" t="s">
        <v>137</v>
      </c>
      <c r="P6" s="256">
        <f>+'1.'!C16</f>
        <v>1</v>
      </c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8"/>
      <c r="AB6" s="128" t="s">
        <v>138</v>
      </c>
    </row>
    <row r="7" spans="1:28" ht="69.75" customHeight="1" x14ac:dyDescent="0.35">
      <c r="A7" s="19">
        <v>2</v>
      </c>
      <c r="B7" s="64" t="s">
        <v>130</v>
      </c>
      <c r="C7" s="64" t="s">
        <v>139</v>
      </c>
      <c r="D7" s="64" t="s">
        <v>140</v>
      </c>
      <c r="E7" s="141" t="s">
        <v>21</v>
      </c>
      <c r="F7" s="20"/>
      <c r="G7" s="141" t="s">
        <v>141</v>
      </c>
      <c r="H7" s="123">
        <v>0.9</v>
      </c>
      <c r="I7" s="123">
        <v>0.85</v>
      </c>
      <c r="J7" s="122" t="s">
        <v>142</v>
      </c>
      <c r="K7" s="122" t="s">
        <v>143</v>
      </c>
      <c r="L7" s="20" t="s">
        <v>144</v>
      </c>
      <c r="M7" s="20" t="s">
        <v>103</v>
      </c>
      <c r="N7" s="21" t="s">
        <v>136</v>
      </c>
      <c r="O7" s="20" t="s">
        <v>145</v>
      </c>
      <c r="P7" s="125">
        <f>+'2.'!C17</f>
        <v>1</v>
      </c>
      <c r="Q7" s="125">
        <f>+'2.'!D17</f>
        <v>1</v>
      </c>
      <c r="R7" s="125">
        <f>+'2.'!E17</f>
        <v>1</v>
      </c>
      <c r="S7" s="125">
        <f>+'2.'!F17</f>
        <v>1</v>
      </c>
      <c r="T7" s="125">
        <f>+'2.'!G17</f>
        <v>0.96551724137931039</v>
      </c>
      <c r="U7" s="125">
        <f>+'2.'!H17</f>
        <v>1</v>
      </c>
      <c r="V7" s="125">
        <f>+'2.'!I17</f>
        <v>0.92592592592592593</v>
      </c>
      <c r="W7" s="125">
        <f>+'2.'!J17</f>
        <v>0.9285714285714286</v>
      </c>
      <c r="X7" s="125">
        <f>+'2.'!K17</f>
        <v>0.96551724137931039</v>
      </c>
      <c r="Y7" s="125">
        <f>+'2.'!L17</f>
        <v>1</v>
      </c>
      <c r="Z7" s="125">
        <f>+'2.'!M17</f>
        <v>0.92</v>
      </c>
      <c r="AA7" s="125">
        <f>+'2.'!N17</f>
        <v>1</v>
      </c>
      <c r="AB7" s="128" t="s">
        <v>138</v>
      </c>
    </row>
    <row r="8" spans="1:28" s="25" customFormat="1" ht="84.75" customHeight="1" x14ac:dyDescent="0.35">
      <c r="A8" s="20">
        <v>3</v>
      </c>
      <c r="B8" s="64"/>
      <c r="C8" s="64"/>
      <c r="D8" s="64"/>
      <c r="E8" s="141" t="s">
        <v>146</v>
      </c>
      <c r="F8" s="20"/>
      <c r="G8" s="141" t="s">
        <v>147</v>
      </c>
      <c r="H8" s="123">
        <v>0.9</v>
      </c>
      <c r="I8" s="123">
        <v>0.85</v>
      </c>
      <c r="J8" s="123" t="s">
        <v>142</v>
      </c>
      <c r="K8" s="123">
        <v>0.9</v>
      </c>
      <c r="L8" s="20" t="s">
        <v>148</v>
      </c>
      <c r="M8" s="22" t="s">
        <v>75</v>
      </c>
      <c r="N8" s="21" t="s">
        <v>149</v>
      </c>
      <c r="O8" s="20" t="s">
        <v>150</v>
      </c>
      <c r="P8" s="256">
        <f>+'3.'!C17</f>
        <v>1</v>
      </c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8"/>
      <c r="AB8" s="128" t="s">
        <v>138</v>
      </c>
    </row>
    <row r="9" spans="1:28" ht="78" customHeight="1" x14ac:dyDescent="0.35">
      <c r="A9" s="20">
        <v>4</v>
      </c>
      <c r="B9" s="64"/>
      <c r="C9" s="64" t="s">
        <v>151</v>
      </c>
      <c r="D9" s="65"/>
      <c r="E9" s="141" t="s">
        <v>43</v>
      </c>
      <c r="F9" s="24"/>
      <c r="G9" s="141" t="s">
        <v>152</v>
      </c>
      <c r="H9" s="123">
        <v>1</v>
      </c>
      <c r="I9" s="123">
        <v>0.95</v>
      </c>
      <c r="J9" s="123" t="s">
        <v>153</v>
      </c>
      <c r="K9" s="123">
        <v>1</v>
      </c>
      <c r="L9" s="20" t="s">
        <v>154</v>
      </c>
      <c r="M9" s="22" t="s">
        <v>75</v>
      </c>
      <c r="N9" s="21" t="s">
        <v>136</v>
      </c>
      <c r="O9" s="20" t="s">
        <v>155</v>
      </c>
      <c r="P9" s="256" t="e">
        <f>+'4.'!C17</f>
        <v>#DIV/0!</v>
      </c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8"/>
      <c r="AB9" s="128" t="s">
        <v>138</v>
      </c>
    </row>
    <row r="10" spans="1:28" ht="78" customHeight="1" x14ac:dyDescent="0.35">
      <c r="A10" s="20">
        <v>5</v>
      </c>
      <c r="B10" s="64"/>
      <c r="C10" s="64" t="s">
        <v>151</v>
      </c>
      <c r="D10" s="65"/>
      <c r="E10" s="141" t="s">
        <v>49</v>
      </c>
      <c r="F10" s="24"/>
      <c r="G10" s="20" t="s">
        <v>156</v>
      </c>
      <c r="H10" s="123">
        <v>1</v>
      </c>
      <c r="I10" s="123">
        <v>0.95</v>
      </c>
      <c r="J10" s="123" t="s">
        <v>153</v>
      </c>
      <c r="K10" s="123">
        <v>1</v>
      </c>
      <c r="L10" s="20" t="s">
        <v>157</v>
      </c>
      <c r="M10" s="22" t="s">
        <v>77</v>
      </c>
      <c r="N10" s="21" t="s">
        <v>136</v>
      </c>
      <c r="O10" s="20" t="s">
        <v>158</v>
      </c>
      <c r="P10" s="125" t="str">
        <f>+'5.'!C17</f>
        <v>N/A</v>
      </c>
      <c r="Q10" s="125" t="str">
        <f>+'5.'!D17</f>
        <v>N/A</v>
      </c>
      <c r="R10" s="125" t="str">
        <f>+'5.'!E17</f>
        <v>N/A</v>
      </c>
      <c r="S10" s="125" t="str">
        <f>+'5.'!F17</f>
        <v>N/A</v>
      </c>
      <c r="T10" s="125" t="str">
        <f>+'5.'!G17</f>
        <v>N/A</v>
      </c>
      <c r="U10" s="125" t="str">
        <f>+'5.'!H17</f>
        <v>N/A</v>
      </c>
      <c r="V10" s="125" t="str">
        <f>+'5.'!I17</f>
        <v>N/A</v>
      </c>
      <c r="W10" s="125">
        <f>+'5.'!J17</f>
        <v>1</v>
      </c>
      <c r="X10" s="125" t="str">
        <f>+'5.'!K17</f>
        <v>N/A</v>
      </c>
      <c r="Y10" s="125" t="str">
        <f>+'5.'!L17</f>
        <v>N/A</v>
      </c>
      <c r="Z10" s="125" t="str">
        <f>+'5.'!M17</f>
        <v>N/A</v>
      </c>
      <c r="AA10" s="125" t="str">
        <f>+'5.'!N17</f>
        <v>N/A</v>
      </c>
      <c r="AB10" s="128" t="s">
        <v>138</v>
      </c>
    </row>
    <row r="11" spans="1:28" ht="84" customHeight="1" x14ac:dyDescent="0.35">
      <c r="A11" s="20">
        <v>6</v>
      </c>
      <c r="B11" s="64"/>
      <c r="C11" s="64"/>
      <c r="D11" s="64" t="s">
        <v>159</v>
      </c>
      <c r="E11" s="141" t="s">
        <v>160</v>
      </c>
      <c r="F11" s="151"/>
      <c r="G11" s="141" t="s">
        <v>161</v>
      </c>
      <c r="H11" s="123">
        <v>1</v>
      </c>
      <c r="I11" s="123">
        <v>0.98</v>
      </c>
      <c r="J11" s="122" t="s">
        <v>153</v>
      </c>
      <c r="K11" s="123">
        <v>1</v>
      </c>
      <c r="L11" s="20" t="s">
        <v>162</v>
      </c>
      <c r="M11" s="22" t="s">
        <v>75</v>
      </c>
      <c r="N11" s="21" t="s">
        <v>136</v>
      </c>
      <c r="O11" s="20" t="s">
        <v>163</v>
      </c>
      <c r="P11" s="251">
        <f>+'6.'!C17</f>
        <v>0.91296625222024863</v>
      </c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3"/>
      <c r="AB11" s="134" t="s">
        <v>138</v>
      </c>
    </row>
    <row r="12" spans="1:28" ht="84" customHeight="1" x14ac:dyDescent="0.35">
      <c r="A12" s="20">
        <v>7</v>
      </c>
      <c r="B12" s="64"/>
      <c r="C12" s="65" t="s">
        <v>164</v>
      </c>
      <c r="D12" s="65" t="s">
        <v>165</v>
      </c>
      <c r="E12" s="132" t="s">
        <v>166</v>
      </c>
      <c r="F12" s="12" t="s">
        <v>88</v>
      </c>
      <c r="G12" s="141" t="s">
        <v>167</v>
      </c>
      <c r="H12" s="131">
        <v>0</v>
      </c>
      <c r="I12" s="21">
        <v>1</v>
      </c>
      <c r="J12" s="21" t="s">
        <v>168</v>
      </c>
      <c r="K12" s="21">
        <v>0</v>
      </c>
      <c r="L12" s="12" t="s">
        <v>169</v>
      </c>
      <c r="M12" s="22" t="s">
        <v>77</v>
      </c>
      <c r="N12" s="21" t="s">
        <v>136</v>
      </c>
      <c r="O12" s="20" t="s">
        <v>170</v>
      </c>
      <c r="P12" s="129">
        <f>IFERROR(+'7.'!C17,"N/A")</f>
        <v>0</v>
      </c>
      <c r="Q12" s="129">
        <f>IFERROR(+'7.'!D17,"N/A")</f>
        <v>0</v>
      </c>
      <c r="R12" s="129">
        <f>IFERROR(+'7.'!E17,"N/A")</f>
        <v>0</v>
      </c>
      <c r="S12" s="129">
        <f>IFERROR(+'7.'!F17,"N/A")</f>
        <v>0</v>
      </c>
      <c r="T12" s="129">
        <f>IFERROR(+'7.'!G17,"N/A")</f>
        <v>0</v>
      </c>
      <c r="U12" s="129">
        <f>IFERROR(+'7.'!H17,"N/A")</f>
        <v>0</v>
      </c>
      <c r="V12" s="129">
        <f>IFERROR(+'7.'!I17,"N/A")</f>
        <v>0</v>
      </c>
      <c r="W12" s="129">
        <f>IFERROR(+'7.'!J17,"N/A")</f>
        <v>0</v>
      </c>
      <c r="X12" s="129" t="str">
        <f>IFERROR(+'7.'!K17,"N/A")</f>
        <v>N/A</v>
      </c>
      <c r="Y12" s="129" t="str">
        <f>IFERROR(+'7.'!L17,"N/A")</f>
        <v>N/A</v>
      </c>
      <c r="Z12" s="129" t="str">
        <f>IFERROR(+'7.'!M17,"N/A")</f>
        <v>N/A</v>
      </c>
      <c r="AA12" s="129" t="str">
        <f>IFERROR(+'7.'!N17,"N/A")</f>
        <v>N/A</v>
      </c>
      <c r="AB12" s="128" t="s">
        <v>138</v>
      </c>
    </row>
    <row r="13" spans="1:28" ht="84" customHeight="1" x14ac:dyDescent="0.35">
      <c r="A13" s="20">
        <v>8</v>
      </c>
      <c r="B13" s="64"/>
      <c r="C13" s="65" t="s">
        <v>164</v>
      </c>
      <c r="D13" s="65" t="s">
        <v>165</v>
      </c>
      <c r="E13" s="132" t="s">
        <v>171</v>
      </c>
      <c r="F13" s="12" t="s">
        <v>88</v>
      </c>
      <c r="G13" s="141" t="s">
        <v>172</v>
      </c>
      <c r="H13" s="131">
        <v>0</v>
      </c>
      <c r="I13" s="21">
        <v>1</v>
      </c>
      <c r="J13" s="21" t="s">
        <v>168</v>
      </c>
      <c r="K13" s="21">
        <v>0</v>
      </c>
      <c r="L13" s="12" t="s">
        <v>173</v>
      </c>
      <c r="M13" s="22" t="s">
        <v>77</v>
      </c>
      <c r="N13" s="21" t="s">
        <v>136</v>
      </c>
      <c r="O13" s="20" t="s">
        <v>170</v>
      </c>
      <c r="P13" s="129">
        <f>IFERROR('8.'!C17,"N/A")</f>
        <v>0</v>
      </c>
      <c r="Q13" s="129">
        <f>IFERROR('8.'!D17,"N/A")</f>
        <v>0</v>
      </c>
      <c r="R13" s="129">
        <f>IFERROR('8.'!E17,"N/A")</f>
        <v>0</v>
      </c>
      <c r="S13" s="129">
        <f>IFERROR('8.'!F17,"N/A")</f>
        <v>0</v>
      </c>
      <c r="T13" s="129">
        <f>IFERROR('8.'!G17,"N/A")</f>
        <v>0</v>
      </c>
      <c r="U13" s="129">
        <f>IFERROR('8.'!H17,"N/A")</f>
        <v>0</v>
      </c>
      <c r="V13" s="129">
        <f>IFERROR('8.'!I17,"N/A")</f>
        <v>0</v>
      </c>
      <c r="W13" s="129">
        <f>IFERROR('8.'!J17,"N/A")</f>
        <v>0</v>
      </c>
      <c r="X13" s="129">
        <f>IFERROR('8.'!K17,"N/A")</f>
        <v>0</v>
      </c>
      <c r="Y13" s="129">
        <f>IFERROR('8.'!L17,"N/A")</f>
        <v>0</v>
      </c>
      <c r="Z13" s="129">
        <f>IFERROR('8.'!M17,"N/A")</f>
        <v>0</v>
      </c>
      <c r="AA13" s="129">
        <f>IFERROR('8.'!N17,"N/A")</f>
        <v>0</v>
      </c>
      <c r="AB13" s="134" t="s">
        <v>138</v>
      </c>
    </row>
    <row r="14" spans="1:28" ht="84" customHeight="1" x14ac:dyDescent="0.35">
      <c r="A14" s="20">
        <v>9</v>
      </c>
      <c r="B14" s="64"/>
      <c r="C14" s="65"/>
      <c r="D14" s="65" t="s">
        <v>174</v>
      </c>
      <c r="E14" s="132" t="s">
        <v>175</v>
      </c>
      <c r="F14" s="12"/>
      <c r="G14" s="141" t="s">
        <v>176</v>
      </c>
      <c r="H14" s="143">
        <v>0</v>
      </c>
      <c r="I14" s="143">
        <v>1</v>
      </c>
      <c r="J14" s="21" t="s">
        <v>168</v>
      </c>
      <c r="K14" s="21">
        <v>0</v>
      </c>
      <c r="L14" s="20" t="s">
        <v>177</v>
      </c>
      <c r="M14" s="20" t="s">
        <v>75</v>
      </c>
      <c r="N14" s="21" t="s">
        <v>136</v>
      </c>
      <c r="O14" s="20" t="s">
        <v>170</v>
      </c>
      <c r="P14" s="261">
        <f>+'9.'!C17</f>
        <v>0</v>
      </c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3"/>
      <c r="AB14" s="134" t="s">
        <v>138</v>
      </c>
    </row>
    <row r="15" spans="1:28" ht="84" customHeight="1" x14ac:dyDescent="0.35">
      <c r="A15" s="20">
        <v>10</v>
      </c>
      <c r="B15" s="64"/>
      <c r="C15" s="65"/>
      <c r="D15" s="65" t="s">
        <v>174</v>
      </c>
      <c r="E15" s="132" t="s">
        <v>178</v>
      </c>
      <c r="F15" s="12"/>
      <c r="G15" s="141" t="s">
        <v>179</v>
      </c>
      <c r="H15" s="143">
        <v>0</v>
      </c>
      <c r="I15" s="143">
        <v>1</v>
      </c>
      <c r="J15" s="21" t="s">
        <v>168</v>
      </c>
      <c r="K15" s="21">
        <v>0</v>
      </c>
      <c r="L15" s="20" t="s">
        <v>180</v>
      </c>
      <c r="M15" s="20" t="s">
        <v>75</v>
      </c>
      <c r="N15" s="21" t="s">
        <v>136</v>
      </c>
      <c r="O15" s="20" t="s">
        <v>137</v>
      </c>
      <c r="P15" s="261">
        <f>+'10.'!C17</f>
        <v>0</v>
      </c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3"/>
      <c r="AB15" s="134" t="s">
        <v>138</v>
      </c>
    </row>
    <row r="16" spans="1:28" ht="84" customHeight="1" x14ac:dyDescent="0.35">
      <c r="A16" s="20">
        <v>11</v>
      </c>
      <c r="B16" s="64"/>
      <c r="C16" s="65"/>
      <c r="D16" s="65" t="s">
        <v>165</v>
      </c>
      <c r="E16" s="132" t="s">
        <v>181</v>
      </c>
      <c r="F16" s="12"/>
      <c r="G16" s="141" t="s">
        <v>182</v>
      </c>
      <c r="H16" s="143">
        <v>0</v>
      </c>
      <c r="I16" s="143">
        <v>1</v>
      </c>
      <c r="J16" s="21" t="s">
        <v>168</v>
      </c>
      <c r="K16" s="21">
        <v>0</v>
      </c>
      <c r="L16" s="20" t="s">
        <v>183</v>
      </c>
      <c r="M16" s="20" t="s">
        <v>75</v>
      </c>
      <c r="N16" s="21" t="s">
        <v>136</v>
      </c>
      <c r="O16" s="20" t="s">
        <v>170</v>
      </c>
      <c r="P16" s="264">
        <f>+'11.'!C17</f>
        <v>0</v>
      </c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6"/>
      <c r="AB16" s="134" t="s">
        <v>138</v>
      </c>
    </row>
    <row r="17" spans="1:70" ht="72" customHeight="1" x14ac:dyDescent="0.35">
      <c r="A17" s="20">
        <v>12</v>
      </c>
      <c r="B17" s="64"/>
      <c r="C17" s="65" t="s">
        <v>164</v>
      </c>
      <c r="D17" s="65" t="s">
        <v>184</v>
      </c>
      <c r="E17" s="136" t="s">
        <v>185</v>
      </c>
      <c r="F17" s="20"/>
      <c r="G17" s="141" t="s">
        <v>186</v>
      </c>
      <c r="H17" s="123">
        <v>0.03</v>
      </c>
      <c r="I17" s="123">
        <v>0.04</v>
      </c>
      <c r="J17" s="123" t="s">
        <v>187</v>
      </c>
      <c r="K17" s="124" t="s">
        <v>188</v>
      </c>
      <c r="L17" s="20" t="s">
        <v>189</v>
      </c>
      <c r="M17" s="22" t="s">
        <v>77</v>
      </c>
      <c r="N17" s="21" t="s">
        <v>149</v>
      </c>
      <c r="O17" s="20" t="s">
        <v>170</v>
      </c>
      <c r="P17" s="130">
        <f>IFERROR(+'12.'!C17,"N/A")</f>
        <v>5.7017543859649127E-3</v>
      </c>
      <c r="Q17" s="130">
        <f>IFERROR(+'12.'!D17,"N/A")</f>
        <v>2.5263157894736842E-2</v>
      </c>
      <c r="R17" s="130">
        <f>IFERROR(+'12.'!E17,"N/A")</f>
        <v>1.4485514485514486E-2</v>
      </c>
      <c r="S17" s="130">
        <f>IFERROR(+'12.'!F17,"N/A")</f>
        <v>0</v>
      </c>
      <c r="T17" s="130">
        <f>IFERROR(+'12.'!G17,"N/A")</f>
        <v>0</v>
      </c>
      <c r="U17" s="130">
        <f>IFERROR(+'12.'!H17,"N/A")</f>
        <v>1.1282051282051283E-2</v>
      </c>
      <c r="V17" s="130">
        <f>IFERROR(+'12.'!I17,"N/A")</f>
        <v>4.7483380816714148E-3</v>
      </c>
      <c r="W17" s="130">
        <f>IFERROR(+'12.'!J17,"N/A")</f>
        <v>9.0334236675700084E-3</v>
      </c>
      <c r="X17" s="130" t="str">
        <f>IFERROR(+'12.'!K17,"N/A")</f>
        <v>N/A</v>
      </c>
      <c r="Y17" s="130">
        <f>IFERROR(+'12.'!L17,"N/A")</f>
        <v>0</v>
      </c>
      <c r="Z17" s="130">
        <f>IFERROR(+'12.'!M17,"N/A")</f>
        <v>0</v>
      </c>
      <c r="AA17" s="130">
        <f>IFERROR(+'12.'!N17,"N/A")</f>
        <v>0</v>
      </c>
      <c r="AB17" s="128" t="s">
        <v>138</v>
      </c>
    </row>
    <row r="18" spans="1:70" ht="58.5" customHeight="1" x14ac:dyDescent="0.35">
      <c r="A18" s="20">
        <v>13</v>
      </c>
      <c r="B18" s="64" t="s">
        <v>130</v>
      </c>
      <c r="C18" s="66"/>
      <c r="D18" s="66"/>
      <c r="E18" s="136" t="s">
        <v>190</v>
      </c>
      <c r="F18" s="20" t="s">
        <v>102</v>
      </c>
      <c r="G18" s="20" t="s">
        <v>191</v>
      </c>
      <c r="H18" s="123">
        <v>0.7</v>
      </c>
      <c r="I18" s="123">
        <v>0.65</v>
      </c>
      <c r="J18" s="123" t="s">
        <v>192</v>
      </c>
      <c r="K18" s="123">
        <v>0.7</v>
      </c>
      <c r="L18" s="20" t="s">
        <v>193</v>
      </c>
      <c r="M18" s="22" t="s">
        <v>103</v>
      </c>
      <c r="N18" s="21" t="s">
        <v>194</v>
      </c>
      <c r="O18" s="20" t="s">
        <v>195</v>
      </c>
      <c r="P18" s="251">
        <f>IFERROR(+'13.'!C17,"N/A")</f>
        <v>1</v>
      </c>
      <c r="Q18" s="252"/>
      <c r="R18" s="253"/>
      <c r="S18" s="251">
        <f>IFERROR(+'13.'!F17,"N/A")</f>
        <v>0.875</v>
      </c>
      <c r="T18" s="252"/>
      <c r="U18" s="253"/>
      <c r="V18" s="251">
        <f>IFERROR(+'13.'!I17,"N/A")</f>
        <v>0.73913043478260865</v>
      </c>
      <c r="W18" s="252"/>
      <c r="X18" s="253"/>
      <c r="Y18" s="251">
        <f>IFERROR(+'13.'!L17,"N/A")</f>
        <v>0.75</v>
      </c>
      <c r="Z18" s="252"/>
      <c r="AA18" s="253"/>
      <c r="AB18" s="128" t="s">
        <v>138</v>
      </c>
    </row>
    <row r="19" spans="1:70" s="19" customFormat="1" ht="65.25" customHeight="1" x14ac:dyDescent="0.35">
      <c r="A19" s="20">
        <v>14</v>
      </c>
      <c r="B19" s="67"/>
      <c r="C19" s="65"/>
      <c r="D19" s="67"/>
      <c r="E19" s="141" t="s">
        <v>196</v>
      </c>
      <c r="G19" s="141" t="s">
        <v>197</v>
      </c>
      <c r="H19" s="123">
        <v>0.9</v>
      </c>
      <c r="I19" s="123">
        <v>0.95</v>
      </c>
      <c r="J19" s="123" t="s">
        <v>142</v>
      </c>
      <c r="K19" s="123">
        <v>0.9</v>
      </c>
      <c r="L19" s="23" t="s">
        <v>198</v>
      </c>
      <c r="M19" s="20" t="s">
        <v>75</v>
      </c>
      <c r="N19" s="21" t="s">
        <v>136</v>
      </c>
      <c r="O19" s="20" t="s">
        <v>199</v>
      </c>
      <c r="P19" s="256">
        <f>IFERROR(+'14.'!C17,"N/A")</f>
        <v>0.80499049606798112</v>
      </c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8"/>
      <c r="AB19" s="134" t="s">
        <v>138</v>
      </c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</row>
    <row r="20" spans="1:70" ht="58.5" customHeight="1" x14ac:dyDescent="0.35">
      <c r="A20" s="20">
        <v>15</v>
      </c>
      <c r="B20" s="64"/>
      <c r="C20" s="66"/>
      <c r="D20" s="66"/>
      <c r="E20" s="136" t="s">
        <v>200</v>
      </c>
      <c r="F20" s="20"/>
      <c r="G20" s="20" t="s">
        <v>201</v>
      </c>
      <c r="H20" s="145">
        <v>30</v>
      </c>
      <c r="I20" s="122">
        <v>35</v>
      </c>
      <c r="J20" s="123" t="s">
        <v>202</v>
      </c>
      <c r="K20" s="123" t="s">
        <v>203</v>
      </c>
      <c r="L20" s="20" t="s">
        <v>204</v>
      </c>
      <c r="M20" s="22" t="s">
        <v>77</v>
      </c>
      <c r="N20" s="21" t="s">
        <v>205</v>
      </c>
      <c r="O20" s="20" t="s">
        <v>206</v>
      </c>
      <c r="P20" s="148">
        <f>IFERROR(+'15.'!C17,"N/A")</f>
        <v>7.7272727272727275</v>
      </c>
      <c r="Q20" s="148">
        <f>IFERROR(+'15.'!D17,"N/A")</f>
        <v>8.6363636363636367</v>
      </c>
      <c r="R20" s="148">
        <f>IFERROR(+'15.'!E17,"N/A")</f>
        <v>8.0833333333333339</v>
      </c>
      <c r="S20" s="148">
        <f>IFERROR(+'15.'!F17,"N/A")</f>
        <v>6.916666666666667</v>
      </c>
      <c r="T20" s="148">
        <f>IFERROR(+'15.'!G17,"N/A")</f>
        <v>6.384615384615385</v>
      </c>
      <c r="U20" s="148">
        <f>IFERROR(+'15.'!H17,"N/A")</f>
        <v>6.384615384615385</v>
      </c>
      <c r="V20" s="148">
        <f>IFERROR(+'15.'!I17,"N/A")</f>
        <v>5.9285714285714288</v>
      </c>
      <c r="W20" s="148">
        <f>IFERROR(+'15.'!J17,"N/A")</f>
        <v>5.9285714285714288</v>
      </c>
      <c r="X20" s="148">
        <f>IFERROR(+'15.'!K17,"N/A")</f>
        <v>6.384615384615385</v>
      </c>
      <c r="Y20" s="148">
        <f>IFERROR(+'15.'!L17,"N/A")</f>
        <v>5.5333333333333332</v>
      </c>
      <c r="Z20" s="148">
        <f>IFERROR(+'15.'!M17,"N/A")</f>
        <v>5.1875</v>
      </c>
      <c r="AA20" s="148">
        <f>IFERROR(+'15.'!N17,"N/A")</f>
        <v>4.882352941176471</v>
      </c>
      <c r="AB20" s="128" t="s">
        <v>138</v>
      </c>
    </row>
    <row r="21" spans="1:70" ht="51" customHeight="1" x14ac:dyDescent="0.35">
      <c r="A21" s="20">
        <v>16</v>
      </c>
      <c r="B21" s="64"/>
      <c r="C21" s="66"/>
      <c r="D21" s="66"/>
      <c r="E21" s="136" t="s">
        <v>207</v>
      </c>
      <c r="F21" s="20"/>
      <c r="G21" s="20" t="s">
        <v>208</v>
      </c>
      <c r="H21" s="145">
        <v>5</v>
      </c>
      <c r="I21" s="145">
        <v>6</v>
      </c>
      <c r="J21" s="145" t="s">
        <v>209</v>
      </c>
      <c r="K21" s="145" t="s">
        <v>210</v>
      </c>
      <c r="L21" s="20" t="s">
        <v>211</v>
      </c>
      <c r="M21" s="22" t="s">
        <v>110</v>
      </c>
      <c r="N21" s="21" t="s">
        <v>136</v>
      </c>
      <c r="O21" s="20" t="s">
        <v>206</v>
      </c>
      <c r="P21" s="254">
        <f>IFERROR('16.'!C17,"N/A")</f>
        <v>2.2727272727272729</v>
      </c>
      <c r="Q21" s="255"/>
      <c r="R21" s="254">
        <f>IFERROR('16.'!E17,"N/A")</f>
        <v>0</v>
      </c>
      <c r="S21" s="255"/>
      <c r="T21" s="254" t="str">
        <f>IFERROR(#REF!,"N/A")</f>
        <v>N/A</v>
      </c>
      <c r="U21" s="255"/>
      <c r="V21" s="254" t="str">
        <f>IFERROR(#REF!,"N/A")</f>
        <v>N/A</v>
      </c>
      <c r="W21" s="255"/>
      <c r="X21" s="254" t="str">
        <f>IFERROR(#REF!,"N/A")</f>
        <v>N/A</v>
      </c>
      <c r="Y21" s="255"/>
      <c r="Z21" s="254" t="str">
        <f>IFERROR(#REF!,"N/A")</f>
        <v>N/A</v>
      </c>
      <c r="AA21" s="255"/>
      <c r="AB21" s="128" t="s">
        <v>138</v>
      </c>
    </row>
    <row r="22" spans="1:70" ht="51" customHeight="1" x14ac:dyDescent="0.35">
      <c r="A22" s="20">
        <v>17</v>
      </c>
      <c r="B22" s="64"/>
      <c r="C22" s="66"/>
      <c r="D22" s="66"/>
      <c r="E22" s="136" t="s">
        <v>212</v>
      </c>
      <c r="F22" s="20"/>
      <c r="G22" s="20" t="s">
        <v>213</v>
      </c>
      <c r="H22" s="123">
        <v>0.9</v>
      </c>
      <c r="I22" s="123">
        <v>0.7</v>
      </c>
      <c r="J22" s="123" t="s">
        <v>214</v>
      </c>
      <c r="K22" s="123">
        <v>0.9</v>
      </c>
      <c r="L22" s="20" t="s">
        <v>215</v>
      </c>
      <c r="M22" s="22" t="s">
        <v>77</v>
      </c>
      <c r="N22" s="21" t="s">
        <v>216</v>
      </c>
      <c r="O22" s="20" t="s">
        <v>217</v>
      </c>
      <c r="P22" s="125">
        <f>IFERROR(+'17.'!C17,"N/A")</f>
        <v>1.0238473767885532</v>
      </c>
      <c r="Q22" s="125">
        <f>IFERROR(+'17.'!D17,"N/A")</f>
        <v>0.96973224679860304</v>
      </c>
      <c r="R22" s="125">
        <f>IFERROR(+'17.'!E17,"N/A")</f>
        <v>0.94330518697225574</v>
      </c>
      <c r="S22" s="125">
        <f>IFERROR(+'17.'!F17,"N/A")</f>
        <v>0.92949354518371397</v>
      </c>
      <c r="T22" s="125">
        <f>IFERROR(+'17.'!G17,"N/A")</f>
        <v>0.91037260825780464</v>
      </c>
      <c r="U22" s="125">
        <f>IFERROR(+'17.'!H17,"N/A")</f>
        <v>0.93505253104106967</v>
      </c>
      <c r="V22" s="125">
        <f>IFERROR(+'17.'!I17,"N/A")</f>
        <v>0.93563432835820892</v>
      </c>
      <c r="W22" s="125">
        <f>IFERROR(+'17.'!J17,"N/A")</f>
        <v>0.94618395303326808</v>
      </c>
      <c r="X22" s="125">
        <f>IFERROR(+'17.'!K17,"N/A")</f>
        <v>0.89302769818529126</v>
      </c>
      <c r="Y22" s="125">
        <f>IFERROR(+'17.'!L17,"N/A")</f>
        <v>0.89884393063583812</v>
      </c>
      <c r="Z22" s="125">
        <f>IFERROR(+'17.'!M17,"N/A")</f>
        <v>0.88418932527693861</v>
      </c>
      <c r="AA22" s="125">
        <f>IFERROR(+'17.'!N17,"N/A")</f>
        <v>0.84607329842931933</v>
      </c>
      <c r="AB22" s="128" t="s">
        <v>138</v>
      </c>
    </row>
    <row r="23" spans="1:70" ht="51" customHeight="1" x14ac:dyDescent="0.35">
      <c r="A23" s="20">
        <v>18</v>
      </c>
      <c r="B23" s="64"/>
      <c r="C23" s="66"/>
      <c r="D23" s="66"/>
      <c r="E23" s="136" t="s">
        <v>218</v>
      </c>
      <c r="F23" s="20" t="s">
        <v>219</v>
      </c>
      <c r="G23" s="20" t="s">
        <v>220</v>
      </c>
      <c r="H23" s="123">
        <v>0.8</v>
      </c>
      <c r="I23" s="123">
        <v>0.6</v>
      </c>
      <c r="J23" s="123" t="s">
        <v>192</v>
      </c>
      <c r="K23" s="123">
        <v>0.8</v>
      </c>
      <c r="L23" s="20" t="s">
        <v>221</v>
      </c>
      <c r="M23" s="22" t="s">
        <v>77</v>
      </c>
      <c r="N23" s="21" t="s">
        <v>136</v>
      </c>
      <c r="O23" s="20" t="s">
        <v>222</v>
      </c>
      <c r="P23" s="125">
        <f>IFERROR(+'18.'!C17,"N/A")</f>
        <v>0.95</v>
      </c>
      <c r="Q23" s="125">
        <f>IFERROR(+'18.'!D17,"N/A")</f>
        <v>0.93939393939393945</v>
      </c>
      <c r="R23" s="125">
        <f>IFERROR(+'18.'!E17,"N/A")</f>
        <v>0.94366197183098588</v>
      </c>
      <c r="S23" s="125">
        <f>IFERROR(+'18.'!F17,"N/A")</f>
        <v>0.94936708860759489</v>
      </c>
      <c r="T23" s="125">
        <f>IFERROR(+'18.'!G17,"N/A")</f>
        <v>0.94871794871794868</v>
      </c>
      <c r="U23" s="125">
        <f>IFERROR(+'18.'!H17,"N/A")</f>
        <v>0.80952380952380953</v>
      </c>
      <c r="V23" s="125">
        <f>IFERROR(+'18.'!I17,"N/A")</f>
        <v>0.84444444444444444</v>
      </c>
      <c r="W23" s="125">
        <f>IFERROR(+'18.'!J17,"N/A")</f>
        <v>1.1388888888888888</v>
      </c>
      <c r="X23" s="125">
        <f>IFERROR(+'18.'!K17,"N/A")</f>
        <v>1.0128205128205128</v>
      </c>
      <c r="Y23" s="125">
        <f>IFERROR(+'18.'!L17,"N/A")</f>
        <v>1.0821917808219179</v>
      </c>
      <c r="Z23" s="125">
        <f>IFERROR(+'18.'!M17,"N/A")</f>
        <v>1.2531645569620253</v>
      </c>
      <c r="AA23" s="125">
        <f>IFERROR(+'18.'!N17,"N/A")</f>
        <v>1</v>
      </c>
      <c r="AB23" s="128" t="s">
        <v>138</v>
      </c>
    </row>
    <row r="24" spans="1:70" ht="51" customHeight="1" x14ac:dyDescent="0.35">
      <c r="A24" s="20">
        <v>19</v>
      </c>
      <c r="B24" s="64"/>
      <c r="C24" s="66"/>
      <c r="D24" s="66"/>
      <c r="E24" s="144" t="s">
        <v>223</v>
      </c>
      <c r="F24" s="20"/>
      <c r="G24" s="20" t="s">
        <v>223</v>
      </c>
      <c r="H24" s="123">
        <v>0.7</v>
      </c>
      <c r="I24" s="123">
        <v>0.65</v>
      </c>
      <c r="J24" s="123" t="s">
        <v>192</v>
      </c>
      <c r="K24" s="123">
        <v>0.7</v>
      </c>
      <c r="L24" s="20" t="s">
        <v>224</v>
      </c>
      <c r="M24" s="22" t="s">
        <v>103</v>
      </c>
      <c r="N24" s="21"/>
      <c r="O24" s="20"/>
      <c r="P24" s="251" t="str">
        <f>IFERROR(#REF!,"N/A")</f>
        <v>N/A</v>
      </c>
      <c r="Q24" s="252"/>
      <c r="R24" s="253"/>
      <c r="S24" s="251" t="str">
        <f>IFERROR(#REF!,"N/A")</f>
        <v>N/A</v>
      </c>
      <c r="T24" s="252"/>
      <c r="U24" s="253"/>
      <c r="V24" s="251" t="str">
        <f>IFERROR(#REF!,"N/A")</f>
        <v>N/A</v>
      </c>
      <c r="W24" s="252"/>
      <c r="X24" s="253"/>
      <c r="Y24" s="251">
        <f>IFERROR('16.'!L17,"N/A")</f>
        <v>1.7333333333333334</v>
      </c>
      <c r="Z24" s="252"/>
      <c r="AA24" s="253"/>
      <c r="AB24" s="128" t="s">
        <v>138</v>
      </c>
    </row>
    <row r="25" spans="1:70" ht="51" customHeight="1" x14ac:dyDescent="0.35">
      <c r="A25" s="20">
        <v>20</v>
      </c>
      <c r="B25" s="64"/>
      <c r="C25" s="66"/>
      <c r="D25" s="66"/>
      <c r="E25" s="144" t="s">
        <v>223</v>
      </c>
      <c r="F25" s="20"/>
      <c r="G25" s="20" t="s">
        <v>223</v>
      </c>
      <c r="H25" s="123">
        <v>0.7</v>
      </c>
      <c r="I25" s="123">
        <v>0.65</v>
      </c>
      <c r="J25" s="123" t="s">
        <v>192</v>
      </c>
      <c r="K25" s="123">
        <v>0.7</v>
      </c>
      <c r="L25" s="20" t="s">
        <v>224</v>
      </c>
      <c r="M25" s="22" t="s">
        <v>225</v>
      </c>
      <c r="N25" s="21"/>
      <c r="O25" s="20"/>
      <c r="P25" s="251" t="str">
        <f>IFERROR(+#REF!,"N/A")</f>
        <v>N/A</v>
      </c>
      <c r="Q25" s="252"/>
      <c r="R25" s="252"/>
      <c r="S25" s="252"/>
      <c r="T25" s="252"/>
      <c r="U25" s="253"/>
      <c r="V25" s="251" t="str">
        <f>IFERROR(+#REF!,"N/A")</f>
        <v>N/A</v>
      </c>
      <c r="W25" s="252"/>
      <c r="X25" s="252"/>
      <c r="Y25" s="252"/>
      <c r="Z25" s="252"/>
      <c r="AA25" s="253"/>
      <c r="AB25" s="128" t="s">
        <v>138</v>
      </c>
    </row>
  </sheetData>
  <mergeCells count="49">
    <mergeCell ref="A1:D2"/>
    <mergeCell ref="O4:O5"/>
    <mergeCell ref="B4:D4"/>
    <mergeCell ref="E4:E5"/>
    <mergeCell ref="F4:F5"/>
    <mergeCell ref="A4:A5"/>
    <mergeCell ref="E1:L2"/>
    <mergeCell ref="X4:X5"/>
    <mergeCell ref="G4:G5"/>
    <mergeCell ref="H4:H5"/>
    <mergeCell ref="L4:L5"/>
    <mergeCell ref="P4:P5"/>
    <mergeCell ref="Q4:Q5"/>
    <mergeCell ref="R4:R5"/>
    <mergeCell ref="M4:M5"/>
    <mergeCell ref="N4:N5"/>
    <mergeCell ref="I4:K5"/>
    <mergeCell ref="P6:AA6"/>
    <mergeCell ref="P19:AA19"/>
    <mergeCell ref="Y4:Y5"/>
    <mergeCell ref="Z4:Z5"/>
    <mergeCell ref="AA4:AA5"/>
    <mergeCell ref="S4:S5"/>
    <mergeCell ref="T4:T5"/>
    <mergeCell ref="U4:U5"/>
    <mergeCell ref="V4:V5"/>
    <mergeCell ref="W4:W5"/>
    <mergeCell ref="P14:AA14"/>
    <mergeCell ref="P15:AA15"/>
    <mergeCell ref="P16:AA16"/>
    <mergeCell ref="P8:AA8"/>
    <mergeCell ref="P9:AA9"/>
    <mergeCell ref="P11:AA11"/>
    <mergeCell ref="P25:U25"/>
    <mergeCell ref="V25:AA25"/>
    <mergeCell ref="P18:R18"/>
    <mergeCell ref="S18:U18"/>
    <mergeCell ref="V18:X18"/>
    <mergeCell ref="Y18:AA18"/>
    <mergeCell ref="P24:R24"/>
    <mergeCell ref="S24:U24"/>
    <mergeCell ref="V24:X24"/>
    <mergeCell ref="Y24:AA24"/>
    <mergeCell ref="P21:Q21"/>
    <mergeCell ref="R21:S21"/>
    <mergeCell ref="T21:U21"/>
    <mergeCell ref="V21:W21"/>
    <mergeCell ref="X21:Y21"/>
    <mergeCell ref="Z21:AA21"/>
  </mergeCells>
  <conditionalFormatting sqref="P18 S18 V18 Y18">
    <cfRule type="cellIs" dxfId="21" priority="55" stopIfTrue="1" operator="greaterThanOrEqual">
      <formula>$H18</formula>
    </cfRule>
    <cfRule type="cellIs" dxfId="20" priority="56" stopIfTrue="1" operator="lessThanOrEqual">
      <formula>$I18</formula>
    </cfRule>
    <cfRule type="cellIs" dxfId="19" priority="57" stopIfTrue="1" operator="between">
      <formula>$H18</formula>
      <formula>$I18</formula>
    </cfRule>
  </conditionalFormatting>
  <conditionalFormatting sqref="P21 R21 T21 V21 X21 Z21">
    <cfRule type="cellIs" dxfId="18" priority="11" stopIfTrue="1" operator="lessThanOrEqual">
      <formula>$I21</formula>
    </cfRule>
    <cfRule type="cellIs" dxfId="17" priority="12" stopIfTrue="1" operator="between">
      <formula>$H21</formula>
      <formula>$I21</formula>
    </cfRule>
  </conditionalFormatting>
  <conditionalFormatting sqref="P21 T21 V21 X21 Z21 R21">
    <cfRule type="top10" dxfId="16" priority="10" stopIfTrue="1" rank="10"/>
  </conditionalFormatting>
  <conditionalFormatting sqref="P6:AA6">
    <cfRule type="cellIs" dxfId="15" priority="102" stopIfTrue="1" operator="between">
      <formula>$H$6</formula>
      <formula>$I$6</formula>
    </cfRule>
  </conditionalFormatting>
  <conditionalFormatting sqref="P6:AA11">
    <cfRule type="cellIs" dxfId="14" priority="64" stopIfTrue="1" operator="greaterThanOrEqual">
      <formula>$H6</formula>
    </cfRule>
    <cfRule type="cellIs" dxfId="13" priority="65" stopIfTrue="1" operator="lessThanOrEqual">
      <formula>$I6</formula>
    </cfRule>
  </conditionalFormatting>
  <conditionalFormatting sqref="P7:AA11">
    <cfRule type="cellIs" dxfId="12" priority="66" stopIfTrue="1" operator="between">
      <formula>$H7</formula>
      <formula>$I7</formula>
    </cfRule>
  </conditionalFormatting>
  <conditionalFormatting sqref="P12:AA17">
    <cfRule type="cellIs" dxfId="11" priority="23" stopIfTrue="1" operator="greaterThanOrEqual">
      <formula>$I12</formula>
    </cfRule>
    <cfRule type="cellIs" dxfId="10" priority="24" stopIfTrue="1" operator="between">
      <formula>$H12</formula>
      <formula>$I12</formula>
    </cfRule>
    <cfRule type="cellIs" dxfId="9" priority="22" stopIfTrue="1" operator="lessThanOrEqual">
      <formula>$H12</formula>
    </cfRule>
  </conditionalFormatting>
  <conditionalFormatting sqref="P19:AA19 S24 Y24 P24:P25 V24:V25">
    <cfRule type="cellIs" dxfId="8" priority="97" stopIfTrue="1" operator="greaterThanOrEqual">
      <formula>$H19</formula>
    </cfRule>
    <cfRule type="cellIs" dxfId="7" priority="98" stopIfTrue="1" operator="lessThanOrEqual">
      <formula>$I19</formula>
    </cfRule>
    <cfRule type="cellIs" dxfId="6" priority="99" stopIfTrue="1" operator="between">
      <formula>$H19</formula>
      <formula>$I19</formula>
    </cfRule>
  </conditionalFormatting>
  <conditionalFormatting sqref="P20:AA20">
    <cfRule type="cellIs" dxfId="5" priority="16" stopIfTrue="1" operator="lessThanOrEqual">
      <formula>$H20</formula>
    </cfRule>
    <cfRule type="cellIs" dxfId="4" priority="17" stopIfTrue="1" operator="greaterThanOrEqual">
      <formula>$I20</formula>
    </cfRule>
    <cfRule type="cellIs" dxfId="3" priority="18" stopIfTrue="1" operator="between">
      <formula>$H20</formula>
      <formula>$I20</formula>
    </cfRule>
  </conditionalFormatting>
  <conditionalFormatting sqref="P22:AA23">
    <cfRule type="cellIs" dxfId="2" priority="2" stopIfTrue="1" operator="greaterThanOrEqual">
      <formula>$I22</formula>
    </cfRule>
    <cfRule type="cellIs" dxfId="1" priority="3" stopIfTrue="1" operator="between">
      <formula>$H22</formula>
      <formula>$I22</formula>
    </cfRule>
    <cfRule type="cellIs" dxfId="0" priority="1" stopIfTrue="1" operator="greaterThanOrEqual">
      <formula>$H22</formula>
    </cfRule>
  </conditionalFormatting>
  <hyperlinks>
    <hyperlink ref="AB6" location="'1.'!A1" display="Ir Ficha" xr:uid="{D91C6F42-56DC-4D1A-8418-04796D66005D}"/>
    <hyperlink ref="AB7" location="'2.'!A1" display="Ir Ficha" xr:uid="{C74760D5-8238-4260-A86E-2B26E1CC65C4}"/>
    <hyperlink ref="AB8" location="'3.'!A1" display="Ir Ficha" xr:uid="{5FF8565C-C176-4900-8986-A93504C15117}"/>
    <hyperlink ref="AB9" location="'4.'!A1" display="Ir Ficha" xr:uid="{D591873D-41E1-4E47-A0E6-4E376DE3666A}"/>
    <hyperlink ref="AB10" location="'5.'!A1" display="Ir Ficha" xr:uid="{10E9B885-94C3-496B-982E-C1E397804B09}"/>
    <hyperlink ref="AB11" location="'6.'!A1" display="Ir Ficha" xr:uid="{E5469B6E-CB19-4D49-BE8E-9CB19D778FBC}"/>
    <hyperlink ref="AB12" location="'9.'!A1" display="Ir Ficha" xr:uid="{CB81805A-A21C-471F-8392-4D827A0EA39D}"/>
    <hyperlink ref="AB14" location="'9.'!A1" display="Ir Ficha" xr:uid="{58003E60-BA16-436E-BB6C-FB490B83B04C}"/>
    <hyperlink ref="AB15" location="'10.'!A1" display="Ir Ficha" xr:uid="{83ED3AD1-AA6F-4AB9-A451-16E4F7F5296A}"/>
    <hyperlink ref="AB17" location="'16.'!A1" display="Ir Ficha" xr:uid="{7DE4FC70-71EB-4FFF-B7F9-DC7A6F0745E2}"/>
    <hyperlink ref="AB18" location="'18.'!A1" display="Ir Ficha" xr:uid="{6E359296-497F-48E4-B879-126D244D5EA3}"/>
    <hyperlink ref="AB19" location="'14.'!A1" display="Ir Ficha" xr:uid="{11F63A79-529A-4592-97FB-485A2006F7CC}"/>
    <hyperlink ref="M1" location="MENU!A1" display="Ir Menù" xr:uid="{B6CB4923-A26C-46A6-86BA-D94911BA0343}"/>
    <hyperlink ref="N1" location="'INGRESO VARIABLES'!A1" display="Ir Menù" xr:uid="{34A302FE-53B2-44B2-B681-5B640599C4FC}"/>
    <hyperlink ref="AB13" location="'10.'!A1" display="Ir Ficha" xr:uid="{0E5E766B-7728-4C21-9AB2-F37DA109FB2C}"/>
    <hyperlink ref="AB16" location="'15.'!A1" display="Ir Ficha" xr:uid="{D20E575E-AD75-4E77-BFE6-118C6218E6BF}"/>
    <hyperlink ref="AB20" location="'18.'!A1" display="Ir Ficha" xr:uid="{9231CF67-7B02-4F51-970A-DE492166C8FC}"/>
    <hyperlink ref="AB24" location="'16,'!A1" display="Ir Ficha" xr:uid="{820C5B98-E68E-47FC-920E-40CF935D96D3}"/>
    <hyperlink ref="AB23" location="'17,'!A1" display="Ir Ficha" xr:uid="{15025811-E4EB-41D5-B30B-73C2EDE5DFC0}"/>
    <hyperlink ref="AB25" location="'18,'!A1" display="Ir Ficha" xr:uid="{7BC86E20-A21D-48B1-8570-9B2CA83F8894}"/>
    <hyperlink ref="AB21" location="'17,'!A1" display="Ir Ficha" xr:uid="{4E24B53C-812B-427E-A6E7-0BC2532221B0}"/>
    <hyperlink ref="AB22" location="'17,'!A1" display="Ir Ficha" xr:uid="{F02438C0-FA52-464F-8927-EB290FEBA64B}"/>
  </hyperlinks>
  <pageMargins left="0.7" right="0.7" top="0.75" bottom="0.75" header="0.3" footer="0.3"/>
  <pageSetup scale="3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08EE-C2CA-4E92-82F3-4BF1AF53C22F}">
  <sheetPr codeName="Hoja3">
    <tabColor rgb="FF92D050"/>
  </sheetPr>
  <dimension ref="A1:T33"/>
  <sheetViews>
    <sheetView showGridLines="0" topLeftCell="B8" zoomScale="80" zoomScaleNormal="80" zoomScaleSheetLayoutView="115" workbookViewId="0">
      <selection activeCell="C14" sqref="C14:N14"/>
    </sheetView>
  </sheetViews>
  <sheetFormatPr baseColWidth="10" defaultColWidth="11.453125" defaultRowHeight="13" x14ac:dyDescent="0.3"/>
  <cols>
    <col min="1" max="1" width="2.1796875" style="14" customWidth="1"/>
    <col min="2" max="2" width="58.81640625" style="1" customWidth="1"/>
    <col min="3" max="14" width="9.7265625" style="1" customWidth="1"/>
    <col min="15" max="15" width="10.7265625" style="1" customWidth="1"/>
    <col min="16" max="16" width="11.453125" style="1"/>
    <col min="17" max="17" width="2.7265625" style="1" customWidth="1"/>
    <col min="18" max="18" width="11.453125" style="1"/>
    <col min="19" max="19" width="4.26953125" style="1" customWidth="1"/>
    <col min="20" max="16384" width="11.453125" style="1"/>
  </cols>
  <sheetData>
    <row r="1" spans="1:20" s="8" customFormat="1" ht="30.75" customHeight="1" thickBot="1" x14ac:dyDescent="0.25">
      <c r="A1" s="13"/>
      <c r="B1" s="336"/>
      <c r="C1" s="337"/>
      <c r="D1" s="324" t="s">
        <v>226</v>
      </c>
      <c r="E1" s="325"/>
      <c r="F1" s="325"/>
      <c r="G1" s="325"/>
      <c r="H1" s="325"/>
      <c r="I1" s="325"/>
      <c r="J1" s="325"/>
      <c r="K1" s="325"/>
      <c r="L1" s="330"/>
      <c r="M1" s="331"/>
      <c r="N1" s="332"/>
      <c r="P1" s="119" t="s">
        <v>57</v>
      </c>
      <c r="R1" s="119" t="s">
        <v>116</v>
      </c>
      <c r="T1" s="120" t="s">
        <v>117</v>
      </c>
    </row>
    <row r="2" spans="1:20" s="8" customFormat="1" ht="24.75" customHeight="1" thickTop="1" x14ac:dyDescent="0.2">
      <c r="A2" s="13"/>
      <c r="B2" s="338"/>
      <c r="C2" s="339"/>
      <c r="D2" s="326"/>
      <c r="E2" s="327"/>
      <c r="F2" s="327"/>
      <c r="G2" s="327"/>
      <c r="H2" s="327"/>
      <c r="I2" s="327"/>
      <c r="J2" s="327"/>
      <c r="K2" s="327"/>
      <c r="L2" s="330">
        <v>1</v>
      </c>
      <c r="M2" s="331"/>
      <c r="N2" s="332"/>
    </row>
    <row r="3" spans="1:20" s="8" customFormat="1" ht="8.25" customHeight="1" x14ac:dyDescent="0.2">
      <c r="A3" s="13"/>
      <c r="B3" s="340"/>
      <c r="C3" s="341"/>
      <c r="D3" s="328"/>
      <c r="E3" s="329"/>
      <c r="F3" s="329"/>
      <c r="G3" s="329"/>
      <c r="H3" s="329"/>
      <c r="I3" s="329"/>
      <c r="J3" s="329"/>
      <c r="K3" s="329"/>
      <c r="L3" s="333" t="s">
        <v>227</v>
      </c>
      <c r="M3" s="334"/>
      <c r="N3" s="335"/>
    </row>
    <row r="4" spans="1:20" s="8" customFormat="1" ht="12" customHeight="1" x14ac:dyDescent="0.2">
      <c r="A4" s="13"/>
      <c r="B4" s="294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</row>
    <row r="5" spans="1:20" x14ac:dyDescent="0.3">
      <c r="B5" s="299" t="s">
        <v>228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1"/>
    </row>
    <row r="6" spans="1:20" x14ac:dyDescent="0.3">
      <c r="B6" s="6" t="str">
        <f>'CUADRO MANDO'!E4</f>
        <v>Definición</v>
      </c>
      <c r="C6" s="292" t="str">
        <f>+VLOOKUP($L$2,'CUADRO MANDO'!$A$6:$M$102,5,FALSE)</f>
        <v>Porcentaje del Resultado de la evaluacion inicial del SG-SST</v>
      </c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20" ht="12.75" customHeight="1" x14ac:dyDescent="0.3">
      <c r="B7" s="6" t="str">
        <f>'CUADRO MANDO'!G4</f>
        <v>Interpretación</v>
      </c>
      <c r="C7" s="292" t="str">
        <f>+VLOOKUP($L$2,'CUADRO MANDO'!$A$6:$M$102,7,FALSE)</f>
        <v>Porcentaje  total de cumplimiento de los items evaluados en cada estándar de SST de acuerdo al anaexo técnico de la Res 0312 de 2019</v>
      </c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</row>
    <row r="8" spans="1:20" ht="35.25" customHeight="1" x14ac:dyDescent="0.3">
      <c r="B8" s="7" t="str">
        <f>'CUADRO MANDO'!F4</f>
        <v>Metodo de Calculo</v>
      </c>
      <c r="C8" s="292" t="str">
        <f>+VLOOKUP($L$2,'CUADRO MANDO'!$A$6:$M$102,6,FALSE)</f>
        <v>∑ de los % obtenidos como resultado de la evaluación de los estándares mínimos del SG SST</v>
      </c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</row>
    <row r="9" spans="1:20" x14ac:dyDescent="0.3">
      <c r="B9" s="10" t="s">
        <v>229</v>
      </c>
      <c r="C9" s="292" t="str">
        <f>+VLOOKUP($L$2,'CUADRO MANDO'!$A$6:$M$102,13,FALSE)</f>
        <v>Anual</v>
      </c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</row>
    <row r="10" spans="1:20" x14ac:dyDescent="0.3">
      <c r="B10" s="6" t="s">
        <v>230</v>
      </c>
      <c r="C10" s="293">
        <f>+VLOOKUP($L$2,'CUADRO MANDO'!$A$6:$M$102,8,FALSE)</f>
        <v>0.8</v>
      </c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</row>
    <row r="11" spans="1:20" x14ac:dyDescent="0.3">
      <c r="B11" s="299" t="s">
        <v>231</v>
      </c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1"/>
    </row>
    <row r="12" spans="1:20" x14ac:dyDescent="0.3">
      <c r="B12" s="302" t="s">
        <v>61</v>
      </c>
      <c r="C12" s="306">
        <v>2024</v>
      </c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8"/>
    </row>
    <row r="13" spans="1:20" x14ac:dyDescent="0.3">
      <c r="B13" s="302"/>
      <c r="C13" s="309"/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1"/>
    </row>
    <row r="14" spans="1:20" x14ac:dyDescent="0.3">
      <c r="B14" s="11" t="str">
        <f>+VLOOKUP($L$2,'INGRESO VARIABLES'!$A$5:$D$100,4,FALSE)</f>
        <v>Suma Porcentajes Evaluacion Estandares SG-SST</v>
      </c>
      <c r="C14" s="315">
        <f>+VLOOKUP(B14,'INGRESO VARIABLES'!$D$5:$P$100,2,FALSE)</f>
        <v>1</v>
      </c>
      <c r="D14" s="316"/>
      <c r="E14" s="316"/>
      <c r="F14" s="316"/>
      <c r="G14" s="316"/>
      <c r="H14" s="316"/>
      <c r="I14" s="316"/>
      <c r="J14" s="316"/>
      <c r="K14" s="316"/>
      <c r="L14" s="316"/>
      <c r="M14" s="316"/>
      <c r="N14" s="317"/>
    </row>
    <row r="15" spans="1:20" x14ac:dyDescent="0.3">
      <c r="B15" s="3" t="s">
        <v>122</v>
      </c>
      <c r="C15" s="303">
        <f>+C10</f>
        <v>0.8</v>
      </c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5"/>
    </row>
    <row r="16" spans="1:20" ht="26" x14ac:dyDescent="0.3">
      <c r="B16" s="3" t="str">
        <f>+C7</f>
        <v>Porcentaje  total de cumplimiento de los items evaluados en cada estándar de SST de acuerdo al anaexo técnico de la Res 0312 de 2019</v>
      </c>
      <c r="C16" s="303">
        <f>+C14</f>
        <v>1</v>
      </c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5"/>
    </row>
    <row r="17" spans="2:14" x14ac:dyDescent="0.3">
      <c r="B17" s="296"/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8"/>
    </row>
    <row r="18" spans="2:14" ht="9" customHeight="1" x14ac:dyDescent="0.3">
      <c r="B18" s="299" t="s">
        <v>232</v>
      </c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1"/>
    </row>
    <row r="19" spans="2:14" ht="18" customHeight="1" x14ac:dyDescent="0.3">
      <c r="B19" s="318"/>
      <c r="C19" s="319"/>
      <c r="D19" s="319"/>
      <c r="E19" s="319"/>
      <c r="F19" s="319"/>
      <c r="G19" s="319"/>
      <c r="H19" s="319"/>
      <c r="I19" s="319"/>
      <c r="J19" s="319"/>
      <c r="K19" s="319"/>
      <c r="L19" s="319"/>
      <c r="M19" s="319"/>
      <c r="N19" s="320"/>
    </row>
    <row r="20" spans="2:14" ht="24.75" customHeight="1" x14ac:dyDescent="0.3">
      <c r="B20" s="318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20"/>
    </row>
    <row r="21" spans="2:14" ht="24.75" customHeight="1" x14ac:dyDescent="0.3">
      <c r="B21" s="318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20"/>
    </row>
    <row r="22" spans="2:14" ht="24.75" customHeight="1" x14ac:dyDescent="0.3"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20"/>
    </row>
    <row r="23" spans="2:14" ht="24.75" customHeight="1" x14ac:dyDescent="0.3"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20"/>
    </row>
    <row r="24" spans="2:14" ht="24.75" customHeight="1" x14ac:dyDescent="0.3">
      <c r="B24" s="318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20"/>
    </row>
    <row r="25" spans="2:14" ht="24.75" customHeight="1" x14ac:dyDescent="0.3">
      <c r="B25" s="318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20"/>
    </row>
    <row r="26" spans="2:14" ht="24.75" customHeight="1" x14ac:dyDescent="0.3">
      <c r="B26" s="318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20"/>
    </row>
    <row r="27" spans="2:14" ht="24.75" customHeight="1" x14ac:dyDescent="0.3">
      <c r="B27" s="318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20"/>
    </row>
    <row r="28" spans="2:14" ht="24.75" customHeight="1" x14ac:dyDescent="0.3">
      <c r="B28" s="318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20"/>
    </row>
    <row r="29" spans="2:14" ht="24.75" customHeight="1" x14ac:dyDescent="0.3">
      <c r="B29" s="318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20"/>
    </row>
    <row r="30" spans="2:14" ht="24.75" customHeight="1" x14ac:dyDescent="0.3">
      <c r="B30" s="321"/>
      <c r="C30" s="322"/>
      <c r="D30" s="322"/>
      <c r="E30" s="322"/>
      <c r="F30" s="322"/>
      <c r="G30" s="322"/>
      <c r="H30" s="322"/>
      <c r="I30" s="322"/>
      <c r="J30" s="322"/>
      <c r="K30" s="322"/>
      <c r="L30" s="322"/>
      <c r="M30" s="322"/>
      <c r="N30" s="323"/>
    </row>
    <row r="31" spans="2:14" ht="24.75" customHeight="1" x14ac:dyDescent="0.3">
      <c r="B31" s="319"/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</row>
    <row r="32" spans="2:14" x14ac:dyDescent="0.3">
      <c r="B32" s="299" t="s">
        <v>233</v>
      </c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300"/>
      <c r="N32" s="300"/>
    </row>
    <row r="33" spans="2:14" ht="74.25" customHeight="1" x14ac:dyDescent="0.3">
      <c r="B33" s="2" t="s">
        <v>234</v>
      </c>
      <c r="C33" s="312" t="s">
        <v>235</v>
      </c>
      <c r="D33" s="313"/>
      <c r="E33" s="313"/>
      <c r="F33" s="313"/>
      <c r="G33" s="313"/>
      <c r="H33" s="313"/>
      <c r="I33" s="313"/>
      <c r="J33" s="313"/>
      <c r="K33" s="313"/>
      <c r="L33" s="313"/>
      <c r="M33" s="313"/>
      <c r="N33" s="314"/>
    </row>
  </sheetData>
  <mergeCells count="24">
    <mergeCell ref="D1:K3"/>
    <mergeCell ref="L1:N1"/>
    <mergeCell ref="L2:N2"/>
    <mergeCell ref="L3:N3"/>
    <mergeCell ref="B1:C3"/>
    <mergeCell ref="C33:N33"/>
    <mergeCell ref="C14:N14"/>
    <mergeCell ref="C16:N16"/>
    <mergeCell ref="B19:N30"/>
    <mergeCell ref="B31:N31"/>
    <mergeCell ref="B32:N32"/>
    <mergeCell ref="B18:N18"/>
    <mergeCell ref="C9:N9"/>
    <mergeCell ref="C10:N10"/>
    <mergeCell ref="B4:N4"/>
    <mergeCell ref="B17:N17"/>
    <mergeCell ref="B11:N11"/>
    <mergeCell ref="B12:B13"/>
    <mergeCell ref="C15:N15"/>
    <mergeCell ref="C12:N13"/>
    <mergeCell ref="C7:N7"/>
    <mergeCell ref="C8:N8"/>
    <mergeCell ref="B5:N5"/>
    <mergeCell ref="C6:N6"/>
  </mergeCells>
  <hyperlinks>
    <hyperlink ref="P1" location="'CUADRO MANDO'!A1" display="Ir Cuadro de Mando" xr:uid="{22EC729F-A6EB-4A7F-94F5-DA542EAEF60F}"/>
    <hyperlink ref="R1" location="MENU!A1" display="Ir Menù" xr:uid="{1332F2F2-C6DC-4EA3-B993-4ECA991A7D82}"/>
    <hyperlink ref="T1" location="'INGRESO VARIABLES'!A1" display="Ir Menù" xr:uid="{F1E977AD-7096-4A4F-9218-97DB1DCE419A}"/>
  </hyperlinks>
  <pageMargins left="0.7" right="0.7" top="0.75" bottom="0.75" header="0.3" footer="0.3"/>
  <pageSetup paperSize="9" scale="74" orientation="portrait" r:id="rId1"/>
  <ignoredErrors>
    <ignoredError sqref="C15:N16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4170-C45C-4E78-97BD-CDEA9673450E}">
  <sheetPr codeName="Hoja4">
    <tabColor rgb="FF92D050"/>
  </sheetPr>
  <dimension ref="A1:U45"/>
  <sheetViews>
    <sheetView showGridLines="0" topLeftCell="A20" zoomScale="80" zoomScaleNormal="80" zoomScaleSheetLayoutView="115" workbookViewId="0">
      <selection activeCell="E44" sqref="E42:G44"/>
    </sheetView>
  </sheetViews>
  <sheetFormatPr baseColWidth="10" defaultColWidth="11.453125" defaultRowHeight="13" x14ac:dyDescent="0.3"/>
  <cols>
    <col min="1" max="1" width="2.1796875" style="14" customWidth="1"/>
    <col min="2" max="2" width="33.26953125" style="1" customWidth="1"/>
    <col min="3" max="15" width="10.7265625" style="1" customWidth="1"/>
    <col min="16" max="17" width="11.453125" style="1"/>
    <col min="18" max="18" width="4.1796875" style="1" customWidth="1"/>
    <col min="19" max="19" width="11.453125" style="1"/>
    <col min="20" max="20" width="4.26953125" style="1" customWidth="1"/>
    <col min="21" max="16384" width="11.453125" style="1"/>
  </cols>
  <sheetData>
    <row r="1" spans="1:21" s="8" customFormat="1" ht="30.75" customHeight="1" thickBot="1" x14ac:dyDescent="0.25">
      <c r="A1" s="16"/>
      <c r="B1" s="336"/>
      <c r="C1" s="337"/>
      <c r="D1" s="324" t="s">
        <v>226</v>
      </c>
      <c r="E1" s="325"/>
      <c r="F1" s="325"/>
      <c r="G1" s="325"/>
      <c r="H1" s="325"/>
      <c r="I1" s="325"/>
      <c r="J1" s="325"/>
      <c r="K1" s="325"/>
      <c r="L1" s="353"/>
      <c r="M1" s="353"/>
      <c r="N1" s="353"/>
      <c r="O1" s="353"/>
      <c r="Q1" s="119" t="s">
        <v>57</v>
      </c>
      <c r="S1" s="119" t="s">
        <v>116</v>
      </c>
      <c r="U1" s="120" t="s">
        <v>117</v>
      </c>
    </row>
    <row r="2" spans="1:21" s="8" customFormat="1" ht="24.75" customHeight="1" thickTop="1" x14ac:dyDescent="0.2">
      <c r="A2" s="16"/>
      <c r="B2" s="338"/>
      <c r="C2" s="339"/>
      <c r="D2" s="326"/>
      <c r="E2" s="327"/>
      <c r="F2" s="327"/>
      <c r="G2" s="327"/>
      <c r="H2" s="327"/>
      <c r="I2" s="327"/>
      <c r="J2" s="327"/>
      <c r="K2" s="327"/>
      <c r="L2" s="353">
        <v>2</v>
      </c>
      <c r="M2" s="353"/>
      <c r="N2" s="353"/>
      <c r="O2" s="353"/>
    </row>
    <row r="3" spans="1:21" s="8" customFormat="1" ht="8.25" customHeight="1" x14ac:dyDescent="0.2">
      <c r="A3" s="16"/>
      <c r="B3" s="340"/>
      <c r="C3" s="341"/>
      <c r="D3" s="328"/>
      <c r="E3" s="329"/>
      <c r="F3" s="329"/>
      <c r="G3" s="329"/>
      <c r="H3" s="329"/>
      <c r="I3" s="329"/>
      <c r="J3" s="329"/>
      <c r="K3" s="329"/>
      <c r="L3" s="353"/>
      <c r="M3" s="353"/>
      <c r="N3" s="353"/>
      <c r="O3" s="353"/>
    </row>
    <row r="4" spans="1:21" s="8" customFormat="1" ht="12" customHeight="1" x14ac:dyDescent="0.2">
      <c r="A4" s="17"/>
      <c r="B4" s="294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</row>
    <row r="5" spans="1:21" x14ac:dyDescent="0.3">
      <c r="B5" s="299" t="s">
        <v>228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1"/>
    </row>
    <row r="6" spans="1:21" x14ac:dyDescent="0.3">
      <c r="B6" s="6" t="s">
        <v>236</v>
      </c>
      <c r="C6" s="292" t="str">
        <f>+VLOOKUP($L$2,'CUADRO MANDO'!$A$6:$M$102,5,FALSE)</f>
        <v>Planeación y Procentaje de Ejecución del plan de trabajo anual del SG-SST</v>
      </c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</row>
    <row r="7" spans="1:21" x14ac:dyDescent="0.3">
      <c r="B7" s="6" t="s">
        <v>237</v>
      </c>
      <c r="C7" s="292" t="str">
        <f>+VLOOKUP($L$2,'CUADRO MANDO'!$A$6:$M$102,7,FALSE)</f>
        <v>Porcentaje de actividades ejecutadas del plan de trabajo anual del SG-SST</v>
      </c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</row>
    <row r="8" spans="1:21" ht="35.25" customHeight="1" x14ac:dyDescent="0.3">
      <c r="B8" s="7" t="s">
        <v>59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</row>
    <row r="9" spans="1:21" x14ac:dyDescent="0.3">
      <c r="B9" s="10" t="s">
        <v>229</v>
      </c>
      <c r="C9" s="292" t="str">
        <f>+VLOOKUP($L$2,'CUADRO MANDO'!$A$6:$M$102,13,FALSE)</f>
        <v>Trimestral</v>
      </c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</row>
    <row r="10" spans="1:21" x14ac:dyDescent="0.3">
      <c r="B10" s="6" t="s">
        <v>230</v>
      </c>
      <c r="C10" s="357">
        <f>+VLOOKUP($L$2,'CUADRO MANDO'!$A$6:$M$102,8,FALSE)</f>
        <v>0.9</v>
      </c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</row>
    <row r="11" spans="1:21" x14ac:dyDescent="0.3">
      <c r="B11" s="355" t="s">
        <v>231</v>
      </c>
      <c r="C11" s="356"/>
      <c r="D11" s="356"/>
      <c r="E11" s="356"/>
      <c r="F11" s="356"/>
      <c r="G11" s="356"/>
      <c r="H11" s="356"/>
      <c r="I11" s="356"/>
      <c r="J11" s="356"/>
      <c r="K11" s="356"/>
      <c r="L11" s="356"/>
      <c r="M11" s="356"/>
      <c r="N11" s="356"/>
      <c r="O11" s="356"/>
    </row>
    <row r="12" spans="1:21" x14ac:dyDescent="0.3">
      <c r="B12" s="302" t="s">
        <v>61</v>
      </c>
      <c r="C12" s="352">
        <v>2024</v>
      </c>
      <c r="D12" s="352"/>
      <c r="E12" s="352"/>
      <c r="F12" s="352"/>
      <c r="G12" s="352"/>
      <c r="H12" s="352"/>
      <c r="I12" s="352"/>
      <c r="J12" s="352"/>
      <c r="K12" s="352"/>
      <c r="L12" s="352"/>
      <c r="M12" s="352"/>
      <c r="N12" s="352"/>
      <c r="O12" s="352"/>
    </row>
    <row r="13" spans="1:21" x14ac:dyDescent="0.3">
      <c r="B13" s="302"/>
      <c r="C13" s="6" t="s">
        <v>62</v>
      </c>
      <c r="D13" s="6" t="s">
        <v>63</v>
      </c>
      <c r="E13" s="6" t="s">
        <v>64</v>
      </c>
      <c r="F13" s="6" t="s">
        <v>65</v>
      </c>
      <c r="G13" s="6" t="s">
        <v>66</v>
      </c>
      <c r="H13" s="6" t="s">
        <v>67</v>
      </c>
      <c r="I13" s="6" t="s">
        <v>68</v>
      </c>
      <c r="J13" s="6" t="s">
        <v>69</v>
      </c>
      <c r="K13" s="6" t="s">
        <v>70</v>
      </c>
      <c r="L13" s="6" t="s">
        <v>71</v>
      </c>
      <c r="M13" s="6" t="s">
        <v>72</v>
      </c>
      <c r="N13" s="6" t="s">
        <v>73</v>
      </c>
      <c r="O13" s="6" t="s">
        <v>75</v>
      </c>
    </row>
    <row r="14" spans="1:21" x14ac:dyDescent="0.3">
      <c r="B14" s="44" t="str">
        <f>+'INGRESO VARIABLES'!D7</f>
        <v>Actividades ejecutadas en el periodo</v>
      </c>
      <c r="C14" s="146">
        <f>+VLOOKUP($B14,'INGRESO VARIABLES'!$D$5:$P$100,2,FALSE)</f>
        <v>25</v>
      </c>
      <c r="D14" s="146">
        <f>+VLOOKUP($B14,'INGRESO VARIABLES'!$D$5:$P$100,3,FALSE)</f>
        <v>29</v>
      </c>
      <c r="E14" s="146">
        <f>+VLOOKUP($B14,'INGRESO VARIABLES'!$D$5:$P$100,4,FALSE)</f>
        <v>30</v>
      </c>
      <c r="F14" s="146">
        <f>+VLOOKUP($B14,'INGRESO VARIABLES'!$D$5:$P$100,5,FALSE)</f>
        <v>31</v>
      </c>
      <c r="G14" s="146">
        <f>+VLOOKUP($B14,'INGRESO VARIABLES'!$D$5:$P$100,6,FALSE)</f>
        <v>28</v>
      </c>
      <c r="H14" s="146">
        <f>+VLOOKUP($B14,'INGRESO VARIABLES'!$D$5:$P$100,7,FALSE)</f>
        <v>27</v>
      </c>
      <c r="I14" s="146">
        <f>+VLOOKUP($B14,'INGRESO VARIABLES'!$D$5:$P$100,8,FALSE)</f>
        <v>25</v>
      </c>
      <c r="J14" s="146">
        <f>+VLOOKUP($B14,'INGRESO VARIABLES'!$D$5:$P$100,9,FALSE)</f>
        <v>26</v>
      </c>
      <c r="K14" s="146">
        <f>+VLOOKUP($B14,'INGRESO VARIABLES'!$D$5:$P$100,10,FALSE)</f>
        <v>28</v>
      </c>
      <c r="L14" s="146">
        <f>+VLOOKUP($B14,'INGRESO VARIABLES'!$D$5:$P$100,11,FALSE)</f>
        <v>30</v>
      </c>
      <c r="M14" s="146">
        <f>+VLOOKUP($B14,'INGRESO VARIABLES'!$D$5:$P$100,12,FALSE)</f>
        <v>23</v>
      </c>
      <c r="N14" s="146">
        <f>+VLOOKUP($B14,'INGRESO VARIABLES'!$D$5:$P$100,13,FALSE)</f>
        <v>29</v>
      </c>
      <c r="O14" s="146">
        <f>+SUM(C14:N14)</f>
        <v>331</v>
      </c>
    </row>
    <row r="15" spans="1:21" x14ac:dyDescent="0.3">
      <c r="B15" s="44" t="str">
        <f>+'INGRESO VARIABLES'!D8</f>
        <v>Actividades planeadas en el periodo</v>
      </c>
      <c r="C15" s="146">
        <f>+VLOOKUP($B15,'INGRESO VARIABLES'!$D$5:$P$100,2,FALSE)</f>
        <v>25</v>
      </c>
      <c r="D15" s="146">
        <f>+VLOOKUP($B15,'INGRESO VARIABLES'!$D$5:$P$100,3,FALSE)</f>
        <v>29</v>
      </c>
      <c r="E15" s="146">
        <f>+VLOOKUP($B15,'INGRESO VARIABLES'!$D$5:$P$100,4,FALSE)</f>
        <v>30</v>
      </c>
      <c r="F15" s="146">
        <f>+VLOOKUP($B15,'INGRESO VARIABLES'!$D$5:$P$100,5,FALSE)</f>
        <v>31</v>
      </c>
      <c r="G15" s="146">
        <f>+VLOOKUP($B15,'INGRESO VARIABLES'!$D$5:$P$100,6,FALSE)</f>
        <v>29</v>
      </c>
      <c r="H15" s="146">
        <f>+VLOOKUP($B15,'INGRESO VARIABLES'!$D$5:$P$100,7,FALSE)</f>
        <v>27</v>
      </c>
      <c r="I15" s="146">
        <f>+VLOOKUP($B15,'INGRESO VARIABLES'!$D$5:$P$100,8,FALSE)</f>
        <v>27</v>
      </c>
      <c r="J15" s="146">
        <f>+VLOOKUP($B15,'INGRESO VARIABLES'!$D$5:$P$100,9,FALSE)</f>
        <v>28</v>
      </c>
      <c r="K15" s="146">
        <f>+VLOOKUP($B15,'INGRESO VARIABLES'!$D$5:$P$100,10,FALSE)</f>
        <v>29</v>
      </c>
      <c r="L15" s="146">
        <f>+VLOOKUP($B15,'INGRESO VARIABLES'!$D$5:$P$100,11,FALSE)</f>
        <v>30</v>
      </c>
      <c r="M15" s="146">
        <f>+VLOOKUP($B15,'INGRESO VARIABLES'!$D$5:$P$100,12,FALSE)</f>
        <v>25</v>
      </c>
      <c r="N15" s="146">
        <f>+VLOOKUP($B15,'INGRESO VARIABLES'!$D$5:$P$100,13,FALSE)</f>
        <v>29</v>
      </c>
      <c r="O15" s="146">
        <f>+SUM(C15:N15)</f>
        <v>339</v>
      </c>
    </row>
    <row r="16" spans="1:21" x14ac:dyDescent="0.3">
      <c r="B16" s="3" t="s">
        <v>122</v>
      </c>
      <c r="C16" s="142">
        <f>+$C$10</f>
        <v>0.9</v>
      </c>
      <c r="D16" s="142">
        <f t="shared" ref="D16:O16" si="0">+$C$10</f>
        <v>0.9</v>
      </c>
      <c r="E16" s="142">
        <f t="shared" si="0"/>
        <v>0.9</v>
      </c>
      <c r="F16" s="142">
        <f t="shared" si="0"/>
        <v>0.9</v>
      </c>
      <c r="G16" s="142">
        <f t="shared" si="0"/>
        <v>0.9</v>
      </c>
      <c r="H16" s="142">
        <f t="shared" si="0"/>
        <v>0.9</v>
      </c>
      <c r="I16" s="142">
        <f t="shared" si="0"/>
        <v>0.9</v>
      </c>
      <c r="J16" s="142">
        <f t="shared" si="0"/>
        <v>0.9</v>
      </c>
      <c r="K16" s="142">
        <f t="shared" si="0"/>
        <v>0.9</v>
      </c>
      <c r="L16" s="142">
        <f t="shared" si="0"/>
        <v>0.9</v>
      </c>
      <c r="M16" s="142">
        <f t="shared" si="0"/>
        <v>0.9</v>
      </c>
      <c r="N16" s="142">
        <f t="shared" si="0"/>
        <v>0.9</v>
      </c>
      <c r="O16" s="142">
        <f t="shared" si="0"/>
        <v>0.9</v>
      </c>
    </row>
    <row r="17" spans="2:15" ht="26" x14ac:dyDescent="0.3">
      <c r="B17" s="3" t="str">
        <f>+C7</f>
        <v>Porcentaje de actividades ejecutadas del plan de trabajo anual del SG-SST</v>
      </c>
      <c r="C17" s="38">
        <f>C14/C15</f>
        <v>1</v>
      </c>
      <c r="D17" s="38">
        <f t="shared" ref="D17:N17" si="1">D14/D15</f>
        <v>1</v>
      </c>
      <c r="E17" s="38">
        <f t="shared" si="1"/>
        <v>1</v>
      </c>
      <c r="F17" s="38">
        <f t="shared" si="1"/>
        <v>1</v>
      </c>
      <c r="G17" s="38">
        <f t="shared" si="1"/>
        <v>0.96551724137931039</v>
      </c>
      <c r="H17" s="38">
        <f t="shared" si="1"/>
        <v>1</v>
      </c>
      <c r="I17" s="38">
        <f t="shared" si="1"/>
        <v>0.92592592592592593</v>
      </c>
      <c r="J17" s="38">
        <f t="shared" si="1"/>
        <v>0.9285714285714286</v>
      </c>
      <c r="K17" s="38">
        <f t="shared" si="1"/>
        <v>0.96551724137931039</v>
      </c>
      <c r="L17" s="38">
        <f t="shared" si="1"/>
        <v>1</v>
      </c>
      <c r="M17" s="38">
        <f t="shared" si="1"/>
        <v>0.92</v>
      </c>
      <c r="N17" s="38">
        <f t="shared" si="1"/>
        <v>1</v>
      </c>
      <c r="O17" s="38">
        <f>O14/O15</f>
        <v>0.97640117994100295</v>
      </c>
    </row>
    <row r="18" spans="2:15" ht="9" customHeight="1" x14ac:dyDescent="0.3">
      <c r="B18" s="31"/>
      <c r="C18" s="354"/>
      <c r="D18" s="354"/>
      <c r="E18" s="354"/>
      <c r="F18" s="354"/>
      <c r="G18" s="354"/>
      <c r="H18" s="354"/>
      <c r="I18" s="354"/>
      <c r="J18" s="354"/>
      <c r="K18" s="354"/>
      <c r="L18" s="354"/>
      <c r="M18" s="354"/>
      <c r="N18" s="354"/>
      <c r="O18" s="5"/>
    </row>
    <row r="19" spans="2:15" x14ac:dyDescent="0.3">
      <c r="B19" s="299" t="s">
        <v>232</v>
      </c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1"/>
    </row>
    <row r="20" spans="2:15" ht="24.75" customHeight="1" x14ac:dyDescent="0.3">
      <c r="B20" s="318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20"/>
    </row>
    <row r="21" spans="2:15" ht="24.75" customHeight="1" x14ac:dyDescent="0.3">
      <c r="B21" s="318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20"/>
    </row>
    <row r="22" spans="2:15" ht="24.75" customHeight="1" x14ac:dyDescent="0.3"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20"/>
    </row>
    <row r="23" spans="2:15" ht="24.75" customHeight="1" x14ac:dyDescent="0.3"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20"/>
    </row>
    <row r="24" spans="2:15" ht="24.75" customHeight="1" x14ac:dyDescent="0.3">
      <c r="B24" s="318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20"/>
    </row>
    <row r="25" spans="2:15" ht="24.75" customHeight="1" x14ac:dyDescent="0.3">
      <c r="B25" s="318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20"/>
    </row>
    <row r="26" spans="2:15" ht="24.75" customHeight="1" x14ac:dyDescent="0.3">
      <c r="B26" s="318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20"/>
    </row>
    <row r="27" spans="2:15" ht="24.75" customHeight="1" x14ac:dyDescent="0.3">
      <c r="B27" s="318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20"/>
    </row>
    <row r="28" spans="2:15" ht="24.75" customHeight="1" x14ac:dyDescent="0.3">
      <c r="B28" s="318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20"/>
    </row>
    <row r="29" spans="2:15" ht="24.75" customHeight="1" x14ac:dyDescent="0.3">
      <c r="B29" s="318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20"/>
    </row>
    <row r="30" spans="2:15" ht="24.75" customHeight="1" x14ac:dyDescent="0.3">
      <c r="B30" s="318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20"/>
    </row>
    <row r="31" spans="2:15" ht="24.75" customHeight="1" x14ac:dyDescent="0.3">
      <c r="B31" s="321"/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2"/>
      <c r="O31" s="323"/>
    </row>
    <row r="32" spans="2:15" x14ac:dyDescent="0.3"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</row>
    <row r="33" spans="2:15" ht="17.25" customHeight="1" x14ac:dyDescent="0.3">
      <c r="B33" s="299" t="s">
        <v>233</v>
      </c>
      <c r="C33" s="300"/>
      <c r="D33" s="300"/>
      <c r="E33" s="300"/>
      <c r="F33" s="300"/>
      <c r="G33" s="301"/>
      <c r="H33" s="299" t="s">
        <v>238</v>
      </c>
      <c r="I33" s="300"/>
      <c r="J33" s="300"/>
      <c r="K33" s="300"/>
      <c r="L33" s="300"/>
      <c r="M33" s="300"/>
      <c r="N33" s="300"/>
      <c r="O33" s="301"/>
    </row>
    <row r="34" spans="2:15" ht="19.5" customHeight="1" x14ac:dyDescent="0.3">
      <c r="B34" s="2" t="s">
        <v>62</v>
      </c>
      <c r="C34" s="348">
        <f>C17</f>
        <v>1</v>
      </c>
      <c r="D34" s="348"/>
      <c r="E34" s="342" t="s">
        <v>239</v>
      </c>
      <c r="F34" s="342"/>
      <c r="G34" s="342"/>
      <c r="H34" s="346"/>
      <c r="I34" s="346"/>
      <c r="J34" s="346"/>
      <c r="K34" s="346"/>
      <c r="L34" s="346"/>
      <c r="M34" s="346"/>
      <c r="N34" s="346"/>
      <c r="O34" s="347"/>
    </row>
    <row r="35" spans="2:15" ht="19.5" customHeight="1" x14ac:dyDescent="0.3">
      <c r="B35" s="2" t="s">
        <v>63</v>
      </c>
      <c r="C35" s="348">
        <f>D17</f>
        <v>1</v>
      </c>
      <c r="D35" s="348"/>
      <c r="E35" s="342" t="s">
        <v>239</v>
      </c>
      <c r="F35" s="342"/>
      <c r="G35" s="342"/>
      <c r="H35" s="346"/>
      <c r="I35" s="346"/>
      <c r="J35" s="346"/>
      <c r="K35" s="346"/>
      <c r="L35" s="346"/>
      <c r="M35" s="346"/>
      <c r="N35" s="346"/>
      <c r="O35" s="347"/>
    </row>
    <row r="36" spans="2:15" ht="22.5" customHeight="1" x14ac:dyDescent="0.3">
      <c r="B36" s="2" t="s">
        <v>64</v>
      </c>
      <c r="C36" s="348">
        <f>E17</f>
        <v>1</v>
      </c>
      <c r="D36" s="348"/>
      <c r="E36" s="342" t="s">
        <v>239</v>
      </c>
      <c r="F36" s="342"/>
      <c r="G36" s="342"/>
      <c r="H36" s="346"/>
      <c r="I36" s="346"/>
      <c r="J36" s="346"/>
      <c r="K36" s="346"/>
      <c r="L36" s="346"/>
      <c r="M36" s="346"/>
      <c r="N36" s="346"/>
      <c r="O36" s="347"/>
    </row>
    <row r="37" spans="2:15" x14ac:dyDescent="0.3">
      <c r="B37" s="2" t="s">
        <v>65</v>
      </c>
      <c r="C37" s="348">
        <f>F17</f>
        <v>1</v>
      </c>
      <c r="D37" s="348"/>
      <c r="E37" s="342" t="s">
        <v>239</v>
      </c>
      <c r="F37" s="342"/>
      <c r="G37" s="342"/>
      <c r="H37" s="349"/>
      <c r="I37" s="350"/>
      <c r="J37" s="350"/>
      <c r="K37" s="350"/>
      <c r="L37" s="350"/>
      <c r="M37" s="350"/>
      <c r="N37" s="350"/>
      <c r="O37" s="351"/>
    </row>
    <row r="38" spans="2:15" x14ac:dyDescent="0.3">
      <c r="B38" s="2" t="s">
        <v>66</v>
      </c>
      <c r="C38" s="348">
        <f>G17</f>
        <v>0.96551724137931039</v>
      </c>
      <c r="D38" s="348"/>
      <c r="E38" s="342" t="s">
        <v>239</v>
      </c>
      <c r="F38" s="342"/>
      <c r="G38" s="342"/>
      <c r="H38" s="138"/>
      <c r="I38" s="139"/>
      <c r="J38" s="139"/>
      <c r="K38" s="139"/>
      <c r="L38" s="139"/>
      <c r="M38" s="139"/>
      <c r="N38" s="139"/>
      <c r="O38" s="140"/>
    </row>
    <row r="39" spans="2:15" x14ac:dyDescent="0.3">
      <c r="B39" s="2" t="s">
        <v>67</v>
      </c>
      <c r="C39" s="348">
        <f>H17</f>
        <v>1</v>
      </c>
      <c r="D39" s="348"/>
      <c r="E39" s="342" t="s">
        <v>239</v>
      </c>
      <c r="F39" s="342"/>
      <c r="G39" s="342"/>
      <c r="H39" s="349"/>
      <c r="I39" s="350"/>
      <c r="J39" s="350"/>
      <c r="K39" s="350"/>
      <c r="L39" s="350"/>
      <c r="M39" s="350"/>
      <c r="N39" s="350"/>
      <c r="O39" s="351"/>
    </row>
    <row r="40" spans="2:15" x14ac:dyDescent="0.3">
      <c r="B40" s="2" t="s">
        <v>68</v>
      </c>
      <c r="C40" s="348">
        <f>I17</f>
        <v>0.92592592592592593</v>
      </c>
      <c r="D40" s="348"/>
      <c r="E40" s="342" t="s">
        <v>239</v>
      </c>
      <c r="F40" s="342"/>
      <c r="G40" s="342"/>
      <c r="H40" s="349"/>
      <c r="I40" s="350"/>
      <c r="J40" s="350"/>
      <c r="K40" s="350"/>
      <c r="L40" s="350"/>
      <c r="M40" s="350"/>
      <c r="N40" s="350"/>
      <c r="O40" s="351"/>
    </row>
    <row r="41" spans="2:15" x14ac:dyDescent="0.3">
      <c r="B41" s="2" t="s">
        <v>69</v>
      </c>
      <c r="C41" s="348">
        <f>J17</f>
        <v>0.9285714285714286</v>
      </c>
      <c r="D41" s="348"/>
      <c r="E41" s="342" t="s">
        <v>239</v>
      </c>
      <c r="F41" s="342"/>
      <c r="G41" s="342"/>
      <c r="H41" s="349"/>
      <c r="I41" s="350"/>
      <c r="J41" s="350"/>
      <c r="K41" s="350"/>
      <c r="L41" s="350"/>
      <c r="M41" s="350"/>
      <c r="N41" s="350"/>
      <c r="O41" s="351"/>
    </row>
    <row r="42" spans="2:15" x14ac:dyDescent="0.3">
      <c r="B42" s="2" t="s">
        <v>70</v>
      </c>
      <c r="C42" s="348">
        <f>K17</f>
        <v>0.96551724137931039</v>
      </c>
      <c r="D42" s="348"/>
      <c r="E42" s="342"/>
      <c r="F42" s="342"/>
      <c r="G42" s="342"/>
      <c r="H42" s="138"/>
      <c r="I42" s="139"/>
      <c r="J42" s="139"/>
      <c r="K42" s="139"/>
      <c r="L42" s="139"/>
      <c r="M42" s="139"/>
      <c r="N42" s="139"/>
      <c r="O42" s="140"/>
    </row>
    <row r="43" spans="2:15" x14ac:dyDescent="0.3">
      <c r="B43" s="2" t="s">
        <v>71</v>
      </c>
      <c r="C43" s="348">
        <f>L17</f>
        <v>1</v>
      </c>
      <c r="D43" s="348"/>
      <c r="E43" s="342"/>
      <c r="F43" s="342"/>
      <c r="G43" s="342"/>
      <c r="H43" s="349"/>
      <c r="I43" s="350"/>
      <c r="J43" s="350"/>
      <c r="K43" s="350"/>
      <c r="L43" s="350"/>
      <c r="M43" s="350"/>
      <c r="N43" s="350"/>
      <c r="O43" s="351"/>
    </row>
    <row r="44" spans="2:15" x14ac:dyDescent="0.3">
      <c r="B44" s="2" t="s">
        <v>72</v>
      </c>
      <c r="C44" s="348">
        <f>M17</f>
        <v>0.92</v>
      </c>
      <c r="D44" s="348"/>
      <c r="E44" s="342"/>
      <c r="F44" s="342"/>
      <c r="G44" s="342"/>
      <c r="H44" s="349"/>
      <c r="I44" s="350"/>
      <c r="J44" s="350"/>
      <c r="K44" s="350"/>
      <c r="L44" s="350"/>
      <c r="M44" s="350"/>
      <c r="N44" s="350"/>
      <c r="O44" s="351"/>
    </row>
    <row r="45" spans="2:15" ht="84" customHeight="1" x14ac:dyDescent="0.3">
      <c r="B45" s="2" t="s">
        <v>73</v>
      </c>
      <c r="C45" s="348">
        <f>N17</f>
        <v>1</v>
      </c>
      <c r="D45" s="348"/>
      <c r="E45" s="343"/>
      <c r="F45" s="344"/>
      <c r="G45" s="345"/>
      <c r="H45" s="343"/>
      <c r="I45" s="344"/>
      <c r="J45" s="344"/>
      <c r="K45" s="344"/>
      <c r="L45" s="344"/>
      <c r="M45" s="344"/>
      <c r="N45" s="344"/>
      <c r="O45" s="345"/>
    </row>
  </sheetData>
  <mergeCells count="56">
    <mergeCell ref="L3:O3"/>
    <mergeCell ref="B4:O4"/>
    <mergeCell ref="B5:O5"/>
    <mergeCell ref="C6:O6"/>
    <mergeCell ref="B11:O11"/>
    <mergeCell ref="D1:K3"/>
    <mergeCell ref="C9:O9"/>
    <mergeCell ref="C10:O10"/>
    <mergeCell ref="C36:D36"/>
    <mergeCell ref="E36:G36"/>
    <mergeCell ref="H34:O34"/>
    <mergeCell ref="H35:O35"/>
    <mergeCell ref="C34:D34"/>
    <mergeCell ref="E34:G34"/>
    <mergeCell ref="C12:O12"/>
    <mergeCell ref="L1:O1"/>
    <mergeCell ref="L2:O2"/>
    <mergeCell ref="C35:D35"/>
    <mergeCell ref="E35:G35"/>
    <mergeCell ref="B19:O19"/>
    <mergeCell ref="B32:O32"/>
    <mergeCell ref="B1:C3"/>
    <mergeCell ref="B12:B13"/>
    <mergeCell ref="B33:G33"/>
    <mergeCell ref="C7:O7"/>
    <mergeCell ref="C8:O8"/>
    <mergeCell ref="B20:O31"/>
    <mergeCell ref="C18:H18"/>
    <mergeCell ref="I18:N18"/>
    <mergeCell ref="H33:O33"/>
    <mergeCell ref="H44:O44"/>
    <mergeCell ref="E43:G43"/>
    <mergeCell ref="C37:D37"/>
    <mergeCell ref="C38:D38"/>
    <mergeCell ref="C39:D39"/>
    <mergeCell ref="C40:D40"/>
    <mergeCell ref="H37:O37"/>
    <mergeCell ref="H39:O39"/>
    <mergeCell ref="H40:O40"/>
    <mergeCell ref="H41:O41"/>
    <mergeCell ref="E44:G44"/>
    <mergeCell ref="E45:G45"/>
    <mergeCell ref="H36:O36"/>
    <mergeCell ref="C44:D44"/>
    <mergeCell ref="C45:D45"/>
    <mergeCell ref="E37:G37"/>
    <mergeCell ref="E38:G38"/>
    <mergeCell ref="E39:G39"/>
    <mergeCell ref="E40:G40"/>
    <mergeCell ref="E42:G42"/>
    <mergeCell ref="C42:D42"/>
    <mergeCell ref="C43:D43"/>
    <mergeCell ref="E41:G41"/>
    <mergeCell ref="C41:D41"/>
    <mergeCell ref="H43:O43"/>
    <mergeCell ref="H45:O45"/>
  </mergeCells>
  <hyperlinks>
    <hyperlink ref="S1" location="MENU!A1" display="Ir Menù" xr:uid="{327F5AF4-A90B-49C2-99FA-642C65097845}"/>
    <hyperlink ref="Q1" location="'CUADRO MANDO'!A1" display="Ir Cuadro de Mando" xr:uid="{B80D4D67-7A9E-4F24-BED9-C9E013BF0242}"/>
    <hyperlink ref="U1" location="'INGRESO VARIABLES'!A1" display="Ir Menù" xr:uid="{03B5AFC9-885A-44ED-A64C-355DEAA26DAE}"/>
  </hyperlinks>
  <pageMargins left="0.7" right="0.7" top="0.75" bottom="0.75" header="0.3" footer="0.3"/>
  <pageSetup paperSize="9" scale="69" orientation="portrait" r:id="rId1"/>
  <ignoredErrors>
    <ignoredError sqref="C17:N17 C16:O16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8BAD-7141-4137-8CC6-0678AB2C5C53}">
  <sheetPr>
    <tabColor rgb="FF92D050"/>
  </sheetPr>
  <dimension ref="A1:T34"/>
  <sheetViews>
    <sheetView showGridLines="0" topLeftCell="A18" zoomScale="80" zoomScaleNormal="80" zoomScaleSheetLayoutView="115" workbookViewId="0">
      <selection activeCell="B18" sqref="B18:N18"/>
    </sheetView>
  </sheetViews>
  <sheetFormatPr baseColWidth="10" defaultColWidth="11.453125" defaultRowHeight="13" x14ac:dyDescent="0.3"/>
  <cols>
    <col min="1" max="1" width="2.1796875" style="14" customWidth="1"/>
    <col min="2" max="2" width="64.81640625" style="1" bestFit="1" customWidth="1"/>
    <col min="3" max="14" width="6.1796875" style="1" customWidth="1"/>
    <col min="15" max="15" width="10.7265625" style="1" customWidth="1"/>
    <col min="16" max="16" width="11.453125" style="1"/>
    <col min="17" max="17" width="3.1796875" style="1" customWidth="1"/>
    <col min="18" max="18" width="11.453125" style="1"/>
    <col min="19" max="19" width="3.1796875" style="1" customWidth="1"/>
    <col min="20" max="16384" width="11.453125" style="1"/>
  </cols>
  <sheetData>
    <row r="1" spans="1:20" s="8" customFormat="1" ht="30.75" customHeight="1" thickBot="1" x14ac:dyDescent="0.25">
      <c r="A1" s="13"/>
      <c r="B1" s="336"/>
      <c r="C1" s="337"/>
      <c r="D1" s="324" t="s">
        <v>226</v>
      </c>
      <c r="E1" s="325"/>
      <c r="F1" s="325"/>
      <c r="G1" s="325"/>
      <c r="H1" s="325"/>
      <c r="I1" s="325"/>
      <c r="J1" s="325"/>
      <c r="K1" s="325"/>
      <c r="L1" s="330"/>
      <c r="M1" s="331"/>
      <c r="N1" s="332"/>
      <c r="P1" s="119" t="s">
        <v>57</v>
      </c>
      <c r="R1" s="119" t="s">
        <v>116</v>
      </c>
      <c r="T1" s="120" t="s">
        <v>117</v>
      </c>
    </row>
    <row r="2" spans="1:20" s="8" customFormat="1" ht="24.75" customHeight="1" thickTop="1" x14ac:dyDescent="0.2">
      <c r="A2" s="13"/>
      <c r="B2" s="338"/>
      <c r="C2" s="339"/>
      <c r="D2" s="326"/>
      <c r="E2" s="327"/>
      <c r="F2" s="327"/>
      <c r="G2" s="327"/>
      <c r="H2" s="327"/>
      <c r="I2" s="327"/>
      <c r="J2" s="327"/>
      <c r="K2" s="327"/>
      <c r="L2" s="330">
        <v>3</v>
      </c>
      <c r="M2" s="331"/>
      <c r="N2" s="332"/>
    </row>
    <row r="3" spans="1:20" s="8" customFormat="1" ht="8.25" customHeight="1" x14ac:dyDescent="0.2">
      <c r="A3" s="13"/>
      <c r="B3" s="340"/>
      <c r="C3" s="341"/>
      <c r="D3" s="328"/>
      <c r="E3" s="329"/>
      <c r="F3" s="329"/>
      <c r="G3" s="329"/>
      <c r="H3" s="329"/>
      <c r="I3" s="329"/>
      <c r="J3" s="329"/>
      <c r="K3" s="329"/>
      <c r="L3" s="333"/>
      <c r="M3" s="334"/>
      <c r="N3" s="335"/>
    </row>
    <row r="4" spans="1:20" s="8" customFormat="1" ht="12" customHeight="1" x14ac:dyDescent="0.2">
      <c r="A4" s="13"/>
      <c r="B4" s="294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</row>
    <row r="5" spans="1:20" x14ac:dyDescent="0.3">
      <c r="B5" s="299" t="s">
        <v>228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1"/>
    </row>
    <row r="6" spans="1:20" x14ac:dyDescent="0.3">
      <c r="B6" s="6" t="s">
        <v>236</v>
      </c>
      <c r="C6" s="292" t="str">
        <f>+VLOOKUP($L$2,'CUADRO MANDO'!$A$6:$M$102,5,FALSE)</f>
        <v>Proveedores Evaluados que cumplen con el Nivel Bueno- Satisfactorio</v>
      </c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20" x14ac:dyDescent="0.3">
      <c r="B7" s="6" t="s">
        <v>237</v>
      </c>
      <c r="C7" s="292" t="str">
        <f>+VLOOKUP($L$2,'CUADRO MANDO'!$A$6:$M$102,7,FALSE)</f>
        <v>Porcentaje de proveedores confiables para la organización</v>
      </c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</row>
    <row r="8" spans="1:20" ht="35.25" customHeight="1" x14ac:dyDescent="0.3">
      <c r="B8" s="7" t="s">
        <v>59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</row>
    <row r="9" spans="1:20" x14ac:dyDescent="0.3">
      <c r="B9" s="10" t="s">
        <v>229</v>
      </c>
      <c r="C9" s="292" t="str">
        <f>+VLOOKUP($L$2,'CUADRO MANDO'!$A$6:$M$102,13,FALSE)</f>
        <v>Anual</v>
      </c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</row>
    <row r="10" spans="1:20" x14ac:dyDescent="0.3">
      <c r="B10" s="6" t="s">
        <v>230</v>
      </c>
      <c r="C10" s="358">
        <f>+VLOOKUP($L$2,'CUADRO MANDO'!$A$6:$M$102,8,FALSE)</f>
        <v>0.9</v>
      </c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/>
    </row>
    <row r="11" spans="1:20" x14ac:dyDescent="0.3">
      <c r="B11" s="359" t="s">
        <v>231</v>
      </c>
      <c r="C11" s="360"/>
      <c r="D11" s="360"/>
      <c r="E11" s="360"/>
      <c r="F11" s="360"/>
      <c r="G11" s="360"/>
      <c r="H11" s="360"/>
      <c r="I11" s="360"/>
      <c r="J11" s="360"/>
      <c r="K11" s="360"/>
      <c r="L11" s="360"/>
      <c r="M11" s="360"/>
      <c r="N11" s="360"/>
    </row>
    <row r="12" spans="1:20" x14ac:dyDescent="0.3">
      <c r="B12" s="302" t="s">
        <v>61</v>
      </c>
      <c r="C12" s="306">
        <v>2024</v>
      </c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8"/>
    </row>
    <row r="13" spans="1:20" x14ac:dyDescent="0.3">
      <c r="B13" s="302"/>
      <c r="C13" s="309"/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1"/>
    </row>
    <row r="14" spans="1:20" x14ac:dyDescent="0.3">
      <c r="B14" s="4" t="str">
        <f>+'INGRESO VARIABLES'!D9</f>
        <v>No. Proveedores Nivel Bueno-Satisfactorio+Excelente Optimo</v>
      </c>
      <c r="C14" s="361">
        <f>+VLOOKUP($B14,'INGRESO VARIABLES'!$D$5:$P$100,2,FALSE)</f>
        <v>8</v>
      </c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3"/>
    </row>
    <row r="15" spans="1:20" x14ac:dyDescent="0.3">
      <c r="B15" s="4" t="str">
        <f>+'INGRESO VARIABLES'!D10</f>
        <v xml:space="preserve">Total Proveedores </v>
      </c>
      <c r="C15" s="361">
        <f>+VLOOKUP($B15,'INGRESO VARIABLES'!$D$5:$P$100,2,FALSE)</f>
        <v>8</v>
      </c>
      <c r="D15" s="362"/>
      <c r="E15" s="362"/>
      <c r="F15" s="362"/>
      <c r="G15" s="362"/>
      <c r="H15" s="362"/>
      <c r="I15" s="362"/>
      <c r="J15" s="362"/>
      <c r="K15" s="362"/>
      <c r="L15" s="362"/>
      <c r="M15" s="362"/>
      <c r="N15" s="363"/>
    </row>
    <row r="16" spans="1:20" x14ac:dyDescent="0.3">
      <c r="B16" s="3" t="s">
        <v>122</v>
      </c>
      <c r="C16" s="303">
        <f>+C10</f>
        <v>0.9</v>
      </c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5"/>
    </row>
    <row r="17" spans="2:14" x14ac:dyDescent="0.3">
      <c r="B17" s="3" t="str">
        <f>+C7</f>
        <v>Porcentaje de proveedores confiables para la organización</v>
      </c>
      <c r="C17" s="303">
        <f>C14/C15</f>
        <v>1</v>
      </c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05"/>
    </row>
    <row r="18" spans="2:14" ht="9" customHeight="1" x14ac:dyDescent="0.3">
      <c r="B18" s="296"/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8"/>
    </row>
    <row r="19" spans="2:14" x14ac:dyDescent="0.3">
      <c r="B19" s="299" t="s">
        <v>232</v>
      </c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1"/>
    </row>
    <row r="20" spans="2:14" ht="24.75" customHeight="1" x14ac:dyDescent="0.3">
      <c r="B20" s="318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20"/>
    </row>
    <row r="21" spans="2:14" ht="24.75" customHeight="1" x14ac:dyDescent="0.3">
      <c r="B21" s="318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20"/>
    </row>
    <row r="22" spans="2:14" ht="24.75" customHeight="1" x14ac:dyDescent="0.3"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20"/>
    </row>
    <row r="23" spans="2:14" ht="24.75" customHeight="1" x14ac:dyDescent="0.3"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20"/>
    </row>
    <row r="24" spans="2:14" ht="24.75" customHeight="1" x14ac:dyDescent="0.3">
      <c r="B24" s="318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20"/>
    </row>
    <row r="25" spans="2:14" ht="24.75" customHeight="1" x14ac:dyDescent="0.3">
      <c r="B25" s="318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20"/>
    </row>
    <row r="26" spans="2:14" ht="24.75" customHeight="1" x14ac:dyDescent="0.3">
      <c r="B26" s="318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20"/>
    </row>
    <row r="27" spans="2:14" ht="24.75" customHeight="1" x14ac:dyDescent="0.3">
      <c r="B27" s="318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20"/>
    </row>
    <row r="28" spans="2:14" ht="24.75" customHeight="1" x14ac:dyDescent="0.3">
      <c r="B28" s="318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20"/>
    </row>
    <row r="29" spans="2:14" ht="24.75" customHeight="1" x14ac:dyDescent="0.3">
      <c r="B29" s="318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20"/>
    </row>
    <row r="30" spans="2:14" ht="24.75" customHeight="1" x14ac:dyDescent="0.3">
      <c r="B30" s="318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20"/>
    </row>
    <row r="31" spans="2:14" ht="24.75" customHeight="1" x14ac:dyDescent="0.3">
      <c r="B31" s="321"/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3"/>
    </row>
    <row r="32" spans="2:14" x14ac:dyDescent="0.3"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</row>
    <row r="33" spans="2:15" x14ac:dyDescent="0.3">
      <c r="B33" s="367" t="s">
        <v>233</v>
      </c>
      <c r="C33" s="367"/>
      <c r="D33" s="367"/>
      <c r="E33" s="367"/>
      <c r="F33" s="367"/>
      <c r="G33" s="367"/>
      <c r="H33" s="367"/>
      <c r="I33" s="367" t="s">
        <v>238</v>
      </c>
      <c r="J33" s="367"/>
      <c r="K33" s="367"/>
      <c r="L33" s="367"/>
      <c r="M33" s="367"/>
      <c r="N33" s="367"/>
      <c r="O33" s="32"/>
    </row>
    <row r="34" spans="2:15" ht="139.5" customHeight="1" x14ac:dyDescent="0.3">
      <c r="B34" s="34" t="s">
        <v>234</v>
      </c>
      <c r="C34" s="364">
        <f>SUM(C17)</f>
        <v>1</v>
      </c>
      <c r="D34" s="365"/>
      <c r="E34" s="366" t="s">
        <v>240</v>
      </c>
      <c r="F34" s="366"/>
      <c r="G34" s="366"/>
      <c r="H34" s="366"/>
      <c r="I34" s="342"/>
      <c r="J34" s="342"/>
      <c r="K34" s="342"/>
      <c r="L34" s="342"/>
      <c r="M34" s="342"/>
      <c r="N34" s="342"/>
    </row>
  </sheetData>
  <mergeCells count="28">
    <mergeCell ref="C14:N14"/>
    <mergeCell ref="C15:N15"/>
    <mergeCell ref="C16:N16"/>
    <mergeCell ref="C34:D34"/>
    <mergeCell ref="E34:H34"/>
    <mergeCell ref="I34:N34"/>
    <mergeCell ref="C17:N17"/>
    <mergeCell ref="B18:N18"/>
    <mergeCell ref="B19:N19"/>
    <mergeCell ref="B20:N31"/>
    <mergeCell ref="B32:N32"/>
    <mergeCell ref="B33:H33"/>
    <mergeCell ref="I33:N33"/>
    <mergeCell ref="C9:N9"/>
    <mergeCell ref="C10:N10"/>
    <mergeCell ref="B11:N11"/>
    <mergeCell ref="B12:B13"/>
    <mergeCell ref="C12:N13"/>
    <mergeCell ref="B4:N4"/>
    <mergeCell ref="B5:N5"/>
    <mergeCell ref="C6:N6"/>
    <mergeCell ref="C7:N7"/>
    <mergeCell ref="C8:N8"/>
    <mergeCell ref="B1:C3"/>
    <mergeCell ref="D1:K3"/>
    <mergeCell ref="L1:N1"/>
    <mergeCell ref="L2:N2"/>
    <mergeCell ref="L3:N3"/>
  </mergeCells>
  <hyperlinks>
    <hyperlink ref="R1" location="MENU!A1" display="Ir Menù" xr:uid="{92183016-74BB-49C3-8E99-A4C80190E55E}"/>
    <hyperlink ref="P1" location="'CUADRO MANDO'!A1" display="Ir Cuadro de Mando" xr:uid="{7A572226-1628-4895-A247-E2D94619F1BB}"/>
    <hyperlink ref="T1" location="'INGRESO VARIABLES'!A1" display="Ir Menù" xr:uid="{A817F41E-BC60-40E7-9273-FE80E317E744}"/>
  </hyperlinks>
  <pageMargins left="0.7" right="0.7" top="0.75" bottom="0.75" header="0.3" footer="0.3"/>
  <pageSetup paperSize="9" scale="74" orientation="portrait" r:id="rId1"/>
  <ignoredErrors>
    <ignoredError sqref="C16:N17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CE12-A59C-4C98-8D9D-9C1DBCB95F8F}">
  <sheetPr codeName="Hoja6">
    <tabColor rgb="FF92D050"/>
  </sheetPr>
  <dimension ref="A1:T34"/>
  <sheetViews>
    <sheetView showGridLines="0" zoomScale="80" zoomScaleNormal="80" zoomScaleSheetLayoutView="115" workbookViewId="0">
      <selection activeCell="D1" sqref="D1:K3"/>
    </sheetView>
  </sheetViews>
  <sheetFormatPr baseColWidth="10" defaultColWidth="11.453125" defaultRowHeight="13" x14ac:dyDescent="0.3"/>
  <cols>
    <col min="1" max="1" width="2.1796875" style="14" customWidth="1"/>
    <col min="2" max="2" width="41.26953125" style="1" customWidth="1"/>
    <col min="3" max="15" width="7.54296875" style="1" customWidth="1"/>
    <col min="16" max="16" width="11.453125" style="1"/>
    <col min="17" max="17" width="3.453125" style="1" customWidth="1"/>
    <col min="18" max="18" width="11.453125" style="1"/>
    <col min="19" max="19" width="3.26953125" style="1" customWidth="1"/>
    <col min="20" max="16384" width="11.453125" style="1"/>
  </cols>
  <sheetData>
    <row r="1" spans="1:20" s="8" customFormat="1" ht="30.75" customHeight="1" thickBot="1" x14ac:dyDescent="0.25">
      <c r="A1" s="13"/>
      <c r="B1" s="336"/>
      <c r="C1" s="337"/>
      <c r="D1" s="324" t="s">
        <v>226</v>
      </c>
      <c r="E1" s="325"/>
      <c r="F1" s="325"/>
      <c r="G1" s="325"/>
      <c r="H1" s="325"/>
      <c r="I1" s="325"/>
      <c r="J1" s="325"/>
      <c r="K1" s="325"/>
      <c r="L1" s="353"/>
      <c r="M1" s="353"/>
      <c r="N1" s="353"/>
      <c r="P1" s="119" t="s">
        <v>57</v>
      </c>
      <c r="R1" s="119" t="s">
        <v>116</v>
      </c>
      <c r="T1" s="120" t="s">
        <v>117</v>
      </c>
    </row>
    <row r="2" spans="1:20" s="8" customFormat="1" ht="24.75" customHeight="1" thickTop="1" x14ac:dyDescent="0.2">
      <c r="A2" s="13"/>
      <c r="B2" s="338"/>
      <c r="C2" s="339"/>
      <c r="D2" s="326"/>
      <c r="E2" s="327"/>
      <c r="F2" s="327"/>
      <c r="G2" s="327"/>
      <c r="H2" s="327"/>
      <c r="I2" s="327"/>
      <c r="J2" s="327"/>
      <c r="K2" s="327"/>
      <c r="L2" s="353">
        <v>4</v>
      </c>
      <c r="M2" s="353"/>
      <c r="N2" s="353"/>
    </row>
    <row r="3" spans="1:20" s="8" customFormat="1" ht="8.25" customHeight="1" x14ac:dyDescent="0.2">
      <c r="A3" s="13"/>
      <c r="B3" s="340"/>
      <c r="C3" s="341"/>
      <c r="D3" s="328"/>
      <c r="E3" s="329"/>
      <c r="F3" s="329"/>
      <c r="G3" s="329"/>
      <c r="H3" s="329"/>
      <c r="I3" s="329"/>
      <c r="J3" s="329"/>
      <c r="K3" s="329"/>
      <c r="L3" s="353"/>
      <c r="M3" s="353"/>
      <c r="N3" s="353"/>
    </row>
    <row r="4" spans="1:20" s="8" customFormat="1" ht="12" customHeight="1" x14ac:dyDescent="0.2">
      <c r="A4" s="13"/>
      <c r="B4" s="294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</row>
    <row r="5" spans="1:20" ht="17.25" customHeight="1" x14ac:dyDescent="0.3">
      <c r="B5" s="299" t="s">
        <v>228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1"/>
    </row>
    <row r="6" spans="1:20" x14ac:dyDescent="0.3">
      <c r="B6" s="6" t="s">
        <v>236</v>
      </c>
      <c r="C6" s="292" t="str">
        <f>+VLOOKUP($L$2,'CUADRO MANDO'!$A$6:$M$102,5,FALSE)</f>
        <v>Investigación de enfermedades laborales</v>
      </c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20" x14ac:dyDescent="0.3">
      <c r="B7" s="6" t="s">
        <v>237</v>
      </c>
      <c r="C7" s="292" t="str">
        <f>+VLOOKUP($L$2,'CUADRO MANDO'!$A$6:$M$102,7,FALSE)</f>
        <v>Porcentaje de cumplimiento de investigación enfermedad laboral</v>
      </c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</row>
    <row r="8" spans="1:20" ht="35.25" customHeight="1" x14ac:dyDescent="0.3">
      <c r="B8" s="7" t="s">
        <v>59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</row>
    <row r="9" spans="1:20" x14ac:dyDescent="0.3">
      <c r="B9" s="10" t="s">
        <v>229</v>
      </c>
      <c r="C9" s="292" t="str">
        <f>+VLOOKUP($L$2,'CUADRO MANDO'!$A$6:$M$102,13,FALSE)</f>
        <v>Anual</v>
      </c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</row>
    <row r="10" spans="1:20" x14ac:dyDescent="0.3">
      <c r="B10" s="6" t="s">
        <v>230</v>
      </c>
      <c r="C10" s="357">
        <f>+VLOOKUP($L$2,'CUADRO MANDO'!$A$6:$M$102,8,FALSE)</f>
        <v>1</v>
      </c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</row>
    <row r="11" spans="1:20" x14ac:dyDescent="0.3">
      <c r="B11" s="359" t="s">
        <v>231</v>
      </c>
      <c r="C11" s="360"/>
      <c r="D11" s="360"/>
      <c r="E11" s="360"/>
      <c r="F11" s="360"/>
      <c r="G11" s="360"/>
      <c r="H11" s="360"/>
      <c r="I11" s="360"/>
      <c r="J11" s="360"/>
      <c r="K11" s="360"/>
      <c r="L11" s="360"/>
      <c r="M11" s="360"/>
      <c r="N11" s="360"/>
    </row>
    <row r="12" spans="1:20" x14ac:dyDescent="0.3">
      <c r="B12" s="302" t="s">
        <v>61</v>
      </c>
      <c r="C12" s="306">
        <v>2024</v>
      </c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8"/>
    </row>
    <row r="13" spans="1:20" x14ac:dyDescent="0.3">
      <c r="B13" s="302"/>
      <c r="C13" s="309"/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1"/>
    </row>
    <row r="14" spans="1:20" x14ac:dyDescent="0.3">
      <c r="B14" s="55" t="str">
        <f>+'INGRESO VARIABLES'!D11</f>
        <v>No. Casos Enf. Lab. Califi. Investigados</v>
      </c>
      <c r="C14" s="369">
        <f>+VLOOKUP($B14,'INGRESO VARIABLES'!$D$5:$P$100,2,FALSE)</f>
        <v>0</v>
      </c>
      <c r="D14" s="370"/>
      <c r="E14" s="370"/>
      <c r="F14" s="370"/>
      <c r="G14" s="370"/>
      <c r="H14" s="370"/>
      <c r="I14" s="370"/>
      <c r="J14" s="370"/>
      <c r="K14" s="370"/>
      <c r="L14" s="370"/>
      <c r="M14" s="370"/>
      <c r="N14" s="371"/>
    </row>
    <row r="15" spans="1:20" x14ac:dyDescent="0.3">
      <c r="B15" s="55" t="str">
        <f>+'INGRESO VARIABLES'!D12</f>
        <v>No. Casos Enf. Lab. Califi. Calificados</v>
      </c>
      <c r="C15" s="369">
        <f>+VLOOKUP($B15,'INGRESO VARIABLES'!$D$5:$P$100,2,FALSE)</f>
        <v>0</v>
      </c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1"/>
    </row>
    <row r="16" spans="1:20" x14ac:dyDescent="0.3">
      <c r="B16" s="3" t="s">
        <v>122</v>
      </c>
      <c r="C16" s="303">
        <f>+C10</f>
        <v>1</v>
      </c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5"/>
    </row>
    <row r="17" spans="2:14" ht="26" x14ac:dyDescent="0.3">
      <c r="B17" s="3" t="str">
        <f>+C7</f>
        <v>Porcentaje de cumplimiento de investigación enfermedad laboral</v>
      </c>
      <c r="C17" s="368" t="e">
        <f>C14/C15</f>
        <v>#DIV/0!</v>
      </c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</row>
    <row r="18" spans="2:14" ht="9" customHeight="1" x14ac:dyDescent="0.3">
      <c r="B18" s="31"/>
      <c r="C18" s="296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8"/>
    </row>
    <row r="19" spans="2:14" x14ac:dyDescent="0.3">
      <c r="B19" s="299" t="s">
        <v>232</v>
      </c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1"/>
    </row>
    <row r="20" spans="2:14" ht="24.75" customHeight="1" x14ac:dyDescent="0.3">
      <c r="B20" s="318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20"/>
    </row>
    <row r="21" spans="2:14" ht="24.75" customHeight="1" x14ac:dyDescent="0.3">
      <c r="B21" s="318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20"/>
    </row>
    <row r="22" spans="2:14" ht="24.75" customHeight="1" x14ac:dyDescent="0.3"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20"/>
    </row>
    <row r="23" spans="2:14" ht="24.75" customHeight="1" x14ac:dyDescent="0.3"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20"/>
    </row>
    <row r="24" spans="2:14" ht="24.75" customHeight="1" x14ac:dyDescent="0.3">
      <c r="B24" s="318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20"/>
    </row>
    <row r="25" spans="2:14" ht="24.75" customHeight="1" x14ac:dyDescent="0.3">
      <c r="B25" s="318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20"/>
    </row>
    <row r="26" spans="2:14" ht="24.75" customHeight="1" x14ac:dyDescent="0.3">
      <c r="B26" s="318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20"/>
    </row>
    <row r="27" spans="2:14" ht="24.75" customHeight="1" x14ac:dyDescent="0.3">
      <c r="B27" s="318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20"/>
    </row>
    <row r="28" spans="2:14" ht="24.75" customHeight="1" x14ac:dyDescent="0.3">
      <c r="B28" s="318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20"/>
    </row>
    <row r="29" spans="2:14" ht="24.75" customHeight="1" x14ac:dyDescent="0.3">
      <c r="B29" s="318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20"/>
    </row>
    <row r="30" spans="2:14" ht="24.75" customHeight="1" x14ac:dyDescent="0.3">
      <c r="B30" s="318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20"/>
    </row>
    <row r="31" spans="2:14" ht="24.75" customHeight="1" x14ac:dyDescent="0.3">
      <c r="B31" s="321"/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3"/>
    </row>
    <row r="32" spans="2:14" x14ac:dyDescent="0.3"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</row>
    <row r="33" spans="2:14" ht="27.75" customHeight="1" x14ac:dyDescent="0.3">
      <c r="B33" s="367" t="s">
        <v>233</v>
      </c>
      <c r="C33" s="367"/>
      <c r="D33" s="367"/>
      <c r="E33" s="367"/>
      <c r="F33" s="367"/>
      <c r="G33" s="367"/>
      <c r="H33" s="367"/>
      <c r="I33" s="367"/>
      <c r="J33" s="299" t="s">
        <v>241</v>
      </c>
      <c r="K33" s="300"/>
      <c r="L33" s="300"/>
      <c r="M33" s="300"/>
      <c r="N33" s="301"/>
    </row>
    <row r="34" spans="2:14" ht="41.25" customHeight="1" x14ac:dyDescent="0.3">
      <c r="B34" s="2">
        <v>2024</v>
      </c>
      <c r="C34" s="364" t="e">
        <f>SUM(C17)</f>
        <v>#DIV/0!</v>
      </c>
      <c r="D34" s="365"/>
      <c r="E34" s="342" t="s">
        <v>242</v>
      </c>
      <c r="F34" s="342"/>
      <c r="G34" s="342"/>
      <c r="H34" s="342"/>
      <c r="I34" s="342"/>
      <c r="J34" s="342"/>
      <c r="K34" s="342"/>
      <c r="L34" s="342"/>
      <c r="M34" s="342"/>
      <c r="N34" s="342"/>
    </row>
  </sheetData>
  <mergeCells count="28">
    <mergeCell ref="C6:N6"/>
    <mergeCell ref="B1:C3"/>
    <mergeCell ref="D1:K3"/>
    <mergeCell ref="C7:N7"/>
    <mergeCell ref="L1:N1"/>
    <mergeCell ref="L2:N2"/>
    <mergeCell ref="L3:N3"/>
    <mergeCell ref="B4:N4"/>
    <mergeCell ref="B5:N5"/>
    <mergeCell ref="C8:N8"/>
    <mergeCell ref="C9:N9"/>
    <mergeCell ref="C10:N10"/>
    <mergeCell ref="B11:N11"/>
    <mergeCell ref="C15:N15"/>
    <mergeCell ref="C12:N13"/>
    <mergeCell ref="B12:B13"/>
    <mergeCell ref="C14:N14"/>
    <mergeCell ref="C16:N16"/>
    <mergeCell ref="C34:D34"/>
    <mergeCell ref="E34:I34"/>
    <mergeCell ref="J34:N34"/>
    <mergeCell ref="B33:I33"/>
    <mergeCell ref="J33:N33"/>
    <mergeCell ref="B20:N31"/>
    <mergeCell ref="B32:N32"/>
    <mergeCell ref="C17:N17"/>
    <mergeCell ref="C18:N18"/>
    <mergeCell ref="B19:N19"/>
  </mergeCells>
  <hyperlinks>
    <hyperlink ref="R1" location="MENU!A1" display="Ir Menù" xr:uid="{1508DDC0-D379-4693-B96D-A97A485318D8}"/>
    <hyperlink ref="P1" location="'CUADRO MANDO'!A1" display="Ir Cuadro de Mando" xr:uid="{75E7F201-5110-4EF4-8663-90EBC614603B}"/>
    <hyperlink ref="T1" location="'INGRESO VARIABLES'!A1" display="Ir Menù" xr:uid="{5601960C-C4FB-4E3B-B353-A302CC403957}"/>
  </hyperlinks>
  <pageMargins left="0.7" right="0.7" top="0.75" bottom="0.75" header="0.3" footer="0.3"/>
  <pageSetup paperSize="9" scale="74" orientation="portrait" r:id="rId1"/>
  <ignoredErrors>
    <ignoredError sqref="C16:C17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C1174-3C64-4623-B5E8-CD3E19B78B5C}">
  <sheetPr codeName="Hoja7">
    <tabColor rgb="FF92D050"/>
  </sheetPr>
  <dimension ref="A1:U48"/>
  <sheetViews>
    <sheetView showGridLines="0" topLeftCell="A3" zoomScale="80" zoomScaleNormal="80" zoomScaleSheetLayoutView="115" workbookViewId="0">
      <selection activeCell="J14" sqref="J14"/>
    </sheetView>
  </sheetViews>
  <sheetFormatPr baseColWidth="10" defaultColWidth="11.453125" defaultRowHeight="13" x14ac:dyDescent="0.3"/>
  <cols>
    <col min="1" max="1" width="2.1796875" style="14" customWidth="1"/>
    <col min="2" max="2" width="39.7265625" style="1" customWidth="1"/>
    <col min="3" max="15" width="10.7265625" style="1" customWidth="1"/>
    <col min="16" max="17" width="11.453125" style="1"/>
    <col min="18" max="18" width="3" style="1" customWidth="1"/>
    <col min="19" max="19" width="11.453125" style="1"/>
    <col min="20" max="20" width="3.1796875" style="1" customWidth="1"/>
    <col min="21" max="16384" width="11.453125" style="1"/>
  </cols>
  <sheetData>
    <row r="1" spans="1:21" s="8" customFormat="1" ht="30.75" customHeight="1" thickBot="1" x14ac:dyDescent="0.25">
      <c r="A1" s="13"/>
      <c r="B1" s="336"/>
      <c r="C1" s="337"/>
      <c r="D1" s="324" t="s">
        <v>226</v>
      </c>
      <c r="E1" s="325"/>
      <c r="F1" s="325"/>
      <c r="G1" s="325"/>
      <c r="H1" s="325"/>
      <c r="I1" s="325"/>
      <c r="J1" s="325"/>
      <c r="K1" s="325"/>
      <c r="L1" s="353"/>
      <c r="M1" s="353"/>
      <c r="N1" s="353"/>
      <c r="O1" s="353"/>
      <c r="Q1" s="119" t="s">
        <v>57</v>
      </c>
      <c r="S1" s="119" t="s">
        <v>116</v>
      </c>
      <c r="U1" s="120" t="s">
        <v>117</v>
      </c>
    </row>
    <row r="2" spans="1:21" s="8" customFormat="1" ht="24.75" customHeight="1" thickTop="1" x14ac:dyDescent="0.2">
      <c r="A2" s="13"/>
      <c r="B2" s="338"/>
      <c r="C2" s="339"/>
      <c r="D2" s="326"/>
      <c r="E2" s="327"/>
      <c r="F2" s="327"/>
      <c r="G2" s="327"/>
      <c r="H2" s="327"/>
      <c r="I2" s="327"/>
      <c r="J2" s="327"/>
      <c r="K2" s="327"/>
      <c r="L2" s="353">
        <v>5</v>
      </c>
      <c r="M2" s="353"/>
      <c r="N2" s="353"/>
      <c r="O2" s="353"/>
    </row>
    <row r="3" spans="1:21" s="8" customFormat="1" ht="8.25" customHeight="1" x14ac:dyDescent="0.2">
      <c r="A3" s="13"/>
      <c r="B3" s="340"/>
      <c r="C3" s="341"/>
      <c r="D3" s="328"/>
      <c r="E3" s="329"/>
      <c r="F3" s="329"/>
      <c r="G3" s="329"/>
      <c r="H3" s="329"/>
      <c r="I3" s="329"/>
      <c r="J3" s="329"/>
      <c r="K3" s="329"/>
      <c r="L3" s="353"/>
      <c r="M3" s="353"/>
      <c r="N3" s="353"/>
      <c r="O3" s="353"/>
    </row>
    <row r="4" spans="1:21" s="8" customFormat="1" ht="12" customHeight="1" x14ac:dyDescent="0.2">
      <c r="A4" s="13"/>
      <c r="B4" s="294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</row>
    <row r="5" spans="1:21" x14ac:dyDescent="0.3">
      <c r="B5" s="299" t="s">
        <v>228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1"/>
    </row>
    <row r="6" spans="1:21" x14ac:dyDescent="0.3">
      <c r="B6" s="6" t="s">
        <v>236</v>
      </c>
      <c r="C6" s="292" t="str">
        <f>+VLOOKUP($L$2,'CUADRO MANDO'!$A$6:$M$102,5,FALSE)</f>
        <v xml:space="preserve">Investigación de Accidentes de trabajo e incidentes </v>
      </c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</row>
    <row r="7" spans="1:21" x14ac:dyDescent="0.3">
      <c r="B7" s="6" t="s">
        <v>237</v>
      </c>
      <c r="C7" s="292" t="str">
        <f>+VLOOKUP($L$2,'CUADRO MANDO'!$A$6:$M$102,7,FALSE)</f>
        <v>Porcentaje de cumplimiento de investigación de accidentes e incidentes de trabajo</v>
      </c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</row>
    <row r="8" spans="1:21" ht="35.25" customHeight="1" x14ac:dyDescent="0.3">
      <c r="B8" s="7" t="s">
        <v>59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</row>
    <row r="9" spans="1:21" x14ac:dyDescent="0.3">
      <c r="B9" s="10" t="s">
        <v>229</v>
      </c>
      <c r="C9" s="292" t="str">
        <f>+VLOOKUP($L$2,'CUADRO MANDO'!$A$6:$M$102,13,FALSE)</f>
        <v>Mensual</v>
      </c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</row>
    <row r="10" spans="1:21" x14ac:dyDescent="0.3">
      <c r="B10" s="6" t="s">
        <v>230</v>
      </c>
      <c r="C10" s="357">
        <f>+VLOOKUP($L$2,'CUADRO MANDO'!$A$6:$M$102,8,FALSE)</f>
        <v>1</v>
      </c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</row>
    <row r="11" spans="1:21" x14ac:dyDescent="0.3">
      <c r="B11" s="359" t="s">
        <v>231</v>
      </c>
      <c r="C11" s="360"/>
      <c r="D11" s="360"/>
      <c r="E11" s="360"/>
      <c r="F11" s="360"/>
      <c r="G11" s="360"/>
      <c r="H11" s="360"/>
      <c r="I11" s="360"/>
      <c r="J11" s="360"/>
      <c r="K11" s="360"/>
      <c r="L11" s="360"/>
      <c r="M11" s="360"/>
      <c r="N11" s="360"/>
      <c r="O11" s="360"/>
    </row>
    <row r="12" spans="1:21" x14ac:dyDescent="0.3">
      <c r="B12" s="302" t="s">
        <v>61</v>
      </c>
      <c r="C12" s="352">
        <v>2024</v>
      </c>
      <c r="D12" s="352"/>
      <c r="E12" s="352"/>
      <c r="F12" s="352"/>
      <c r="G12" s="352"/>
      <c r="H12" s="352"/>
      <c r="I12" s="352"/>
      <c r="J12" s="352"/>
      <c r="K12" s="352"/>
      <c r="L12" s="352"/>
      <c r="M12" s="352"/>
      <c r="N12" s="352"/>
      <c r="O12" s="352"/>
    </row>
    <row r="13" spans="1:21" x14ac:dyDescent="0.3">
      <c r="B13" s="302"/>
      <c r="C13" s="6" t="s">
        <v>62</v>
      </c>
      <c r="D13" s="6" t="s">
        <v>63</v>
      </c>
      <c r="E13" s="6" t="s">
        <v>64</v>
      </c>
      <c r="F13" s="6" t="s">
        <v>65</v>
      </c>
      <c r="G13" s="6" t="s">
        <v>66</v>
      </c>
      <c r="H13" s="6" t="s">
        <v>67</v>
      </c>
      <c r="I13" s="6" t="s">
        <v>68</v>
      </c>
      <c r="J13" s="6" t="s">
        <v>69</v>
      </c>
      <c r="K13" s="6" t="s">
        <v>70</v>
      </c>
      <c r="L13" s="6" t="s">
        <v>71</v>
      </c>
      <c r="M13" s="6" t="s">
        <v>72</v>
      </c>
      <c r="N13" s="6" t="s">
        <v>73</v>
      </c>
      <c r="O13" s="6" t="s">
        <v>75</v>
      </c>
    </row>
    <row r="14" spans="1:21" x14ac:dyDescent="0.3">
      <c r="B14" s="4" t="str">
        <f>+'INGRESO VARIABLES'!$D$13</f>
        <v>No de accidentes, incidentes investigados</v>
      </c>
      <c r="C14" s="146">
        <f>+VLOOKUP($B14,'INGRESO VARIABLES'!$D$5:$P$100,2,FALSE)</f>
        <v>0</v>
      </c>
      <c r="D14" s="146">
        <f>+VLOOKUP($B14,'INGRESO VARIABLES'!$D$5:$P$100,3,FALSE)</f>
        <v>0</v>
      </c>
      <c r="E14" s="146">
        <f>+VLOOKUP($B14,'INGRESO VARIABLES'!$D$5:$P$100,4,FALSE)</f>
        <v>0</v>
      </c>
      <c r="F14" s="146">
        <f>+VLOOKUP($B14,'INGRESO VARIABLES'!$D$5:$P$100,5,FALSE)</f>
        <v>0</v>
      </c>
      <c r="G14" s="146">
        <f>+VLOOKUP($B14,'INGRESO VARIABLES'!$D$5:$P$100,6,FALSE)</f>
        <v>0</v>
      </c>
      <c r="H14" s="146">
        <f>+VLOOKUP($B14,'INGRESO VARIABLES'!$D$5:$P$100,7,FALSE)</f>
        <v>0</v>
      </c>
      <c r="I14" s="146">
        <f>+VLOOKUP($B14,'INGRESO VARIABLES'!$D$5:$P$100,8,FALSE)</f>
        <v>0</v>
      </c>
      <c r="J14" s="146">
        <f>+VLOOKUP($B14,'INGRESO VARIABLES'!$D$5:$P$100,9,FALSE)</f>
        <v>2</v>
      </c>
      <c r="K14" s="146">
        <f>+VLOOKUP($B14,'INGRESO VARIABLES'!$D$5:$P$100,10,FALSE)</f>
        <v>0</v>
      </c>
      <c r="L14" s="146">
        <f>+VLOOKUP($B14,'INGRESO VARIABLES'!$D$5:$P$100,11,FALSE)</f>
        <v>0</v>
      </c>
      <c r="M14" s="146">
        <f>+VLOOKUP($B14,'INGRESO VARIABLES'!$D$5:$P$100,12,FALSE)</f>
        <v>0</v>
      </c>
      <c r="N14" s="146">
        <f>+VLOOKUP($B14,'INGRESO VARIABLES'!$D$5:$P$100,13,FALSE)</f>
        <v>0</v>
      </c>
      <c r="O14" s="146">
        <f>+SUM(C14:N14)</f>
        <v>2</v>
      </c>
    </row>
    <row r="15" spans="1:21" x14ac:dyDescent="0.3">
      <c r="A15" s="15"/>
      <c r="B15" s="4" t="str">
        <f>+'INGRESO VARIABLES'!$D$14</f>
        <v>No de accidentes, incidentes reportados</v>
      </c>
      <c r="C15" s="146">
        <f>+VLOOKUP($B15,'INGRESO VARIABLES'!$D$5:$P$100,2,FALSE)</f>
        <v>0</v>
      </c>
      <c r="D15" s="146">
        <f>+VLOOKUP($B15,'INGRESO VARIABLES'!$D$5:$P$100,3,FALSE)</f>
        <v>0</v>
      </c>
      <c r="E15" s="146">
        <f>+VLOOKUP($B15,'INGRESO VARIABLES'!$D$5:$P$100,4,FALSE)</f>
        <v>0</v>
      </c>
      <c r="F15" s="146">
        <f>+VLOOKUP($B15,'INGRESO VARIABLES'!$D$5:$P$100,5,FALSE)</f>
        <v>0</v>
      </c>
      <c r="G15" s="146">
        <f>+VLOOKUP($B15,'INGRESO VARIABLES'!$D$5:$P$100,6,FALSE)</f>
        <v>0</v>
      </c>
      <c r="H15" s="146">
        <f>+VLOOKUP($B15,'INGRESO VARIABLES'!$D$5:$P$100,7,FALSE)</f>
        <v>0</v>
      </c>
      <c r="I15" s="146">
        <f>+VLOOKUP($B15,'INGRESO VARIABLES'!$D$5:$P$100,8,FALSE)</f>
        <v>0</v>
      </c>
      <c r="J15" s="146">
        <f>+VLOOKUP($B15,'INGRESO VARIABLES'!$D$5:$P$100,9,FALSE)</f>
        <v>2</v>
      </c>
      <c r="K15" s="146">
        <f>+VLOOKUP($B15,'INGRESO VARIABLES'!$D$5:$P$100,10,FALSE)</f>
        <v>0</v>
      </c>
      <c r="L15" s="146">
        <f>+VLOOKUP($B15,'INGRESO VARIABLES'!$D$5:$P$100,11,FALSE)</f>
        <v>0</v>
      </c>
      <c r="M15" s="146">
        <f>+VLOOKUP($B15,'INGRESO VARIABLES'!$D$5:$P$100,12,FALSE)</f>
        <v>0</v>
      </c>
      <c r="N15" s="146">
        <f>+VLOOKUP($B15,'INGRESO VARIABLES'!$D$5:$P$100,13,FALSE)</f>
        <v>0</v>
      </c>
      <c r="O15" s="146">
        <f>+SUM(C15:N15)</f>
        <v>2</v>
      </c>
    </row>
    <row r="16" spans="1:21" x14ac:dyDescent="0.3">
      <c r="B16" s="3" t="s">
        <v>122</v>
      </c>
      <c r="C16" s="116">
        <f>+$C$10</f>
        <v>1</v>
      </c>
      <c r="D16" s="116">
        <f t="shared" ref="D16:O16" si="0">+$C$10</f>
        <v>1</v>
      </c>
      <c r="E16" s="116">
        <f t="shared" si="0"/>
        <v>1</v>
      </c>
      <c r="F16" s="116">
        <f t="shared" si="0"/>
        <v>1</v>
      </c>
      <c r="G16" s="116">
        <f t="shared" si="0"/>
        <v>1</v>
      </c>
      <c r="H16" s="116">
        <f t="shared" si="0"/>
        <v>1</v>
      </c>
      <c r="I16" s="116">
        <f t="shared" si="0"/>
        <v>1</v>
      </c>
      <c r="J16" s="116">
        <f t="shared" si="0"/>
        <v>1</v>
      </c>
      <c r="K16" s="116">
        <f t="shared" si="0"/>
        <v>1</v>
      </c>
      <c r="L16" s="116">
        <f t="shared" si="0"/>
        <v>1</v>
      </c>
      <c r="M16" s="116">
        <f t="shared" si="0"/>
        <v>1</v>
      </c>
      <c r="N16" s="116">
        <f t="shared" si="0"/>
        <v>1</v>
      </c>
      <c r="O16" s="116">
        <f t="shared" si="0"/>
        <v>1</v>
      </c>
    </row>
    <row r="17" spans="2:15" ht="26" x14ac:dyDescent="0.3">
      <c r="B17" s="4" t="str">
        <f>+C7</f>
        <v>Porcentaje de cumplimiento de investigación de accidentes e incidentes de trabajo</v>
      </c>
      <c r="C17" s="38" t="str">
        <f>IF(C15=0,"N/A",C14/C15)</f>
        <v>N/A</v>
      </c>
      <c r="D17" s="38" t="str">
        <f t="shared" ref="D17:O17" si="1">IF(D15=0,"N/A",D14/D15)</f>
        <v>N/A</v>
      </c>
      <c r="E17" s="38" t="str">
        <f t="shared" si="1"/>
        <v>N/A</v>
      </c>
      <c r="F17" s="38" t="str">
        <f t="shared" si="1"/>
        <v>N/A</v>
      </c>
      <c r="G17" s="38" t="str">
        <f t="shared" si="1"/>
        <v>N/A</v>
      </c>
      <c r="H17" s="38" t="str">
        <f t="shared" si="1"/>
        <v>N/A</v>
      </c>
      <c r="I17" s="38" t="str">
        <f t="shared" si="1"/>
        <v>N/A</v>
      </c>
      <c r="J17" s="38">
        <f t="shared" si="1"/>
        <v>1</v>
      </c>
      <c r="K17" s="38" t="str">
        <f t="shared" si="1"/>
        <v>N/A</v>
      </c>
      <c r="L17" s="38" t="str">
        <f t="shared" si="1"/>
        <v>N/A</v>
      </c>
      <c r="M17" s="38" t="str">
        <f t="shared" si="1"/>
        <v>N/A</v>
      </c>
      <c r="N17" s="38" t="str">
        <f t="shared" si="1"/>
        <v>N/A</v>
      </c>
      <c r="O17" s="38">
        <f t="shared" si="1"/>
        <v>1</v>
      </c>
    </row>
    <row r="18" spans="2:15" ht="9" customHeight="1" x14ac:dyDescent="0.3">
      <c r="B18" s="3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2:15" x14ac:dyDescent="0.3">
      <c r="B19" s="299" t="s">
        <v>232</v>
      </c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1"/>
    </row>
    <row r="20" spans="2:15" ht="24.75" customHeight="1" x14ac:dyDescent="0.3">
      <c r="B20" s="318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20"/>
    </row>
    <row r="21" spans="2:15" ht="24.75" customHeight="1" x14ac:dyDescent="0.3">
      <c r="B21" s="318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20"/>
    </row>
    <row r="22" spans="2:15" ht="24.75" customHeight="1" x14ac:dyDescent="0.3"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20"/>
    </row>
    <row r="23" spans="2:15" ht="24.75" customHeight="1" x14ac:dyDescent="0.3"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20"/>
    </row>
    <row r="24" spans="2:15" ht="24.75" customHeight="1" x14ac:dyDescent="0.3">
      <c r="B24" s="318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20"/>
    </row>
    <row r="25" spans="2:15" ht="24.75" customHeight="1" x14ac:dyDescent="0.3">
      <c r="B25" s="318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20"/>
    </row>
    <row r="26" spans="2:15" ht="24.75" customHeight="1" x14ac:dyDescent="0.3">
      <c r="B26" s="318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20"/>
    </row>
    <row r="27" spans="2:15" ht="24.75" customHeight="1" x14ac:dyDescent="0.3">
      <c r="B27" s="318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20"/>
    </row>
    <row r="28" spans="2:15" ht="24.75" customHeight="1" x14ac:dyDescent="0.3">
      <c r="B28" s="318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20"/>
    </row>
    <row r="29" spans="2:15" ht="24.75" customHeight="1" x14ac:dyDescent="0.3">
      <c r="B29" s="318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20"/>
    </row>
    <row r="30" spans="2:15" ht="24.75" customHeight="1" x14ac:dyDescent="0.3">
      <c r="B30" s="318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20"/>
    </row>
    <row r="31" spans="2:15" ht="24.75" customHeight="1" x14ac:dyDescent="0.3">
      <c r="B31" s="321"/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2"/>
      <c r="O31" s="323"/>
    </row>
    <row r="32" spans="2:15" x14ac:dyDescent="0.3"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</row>
    <row r="33" spans="2:15" x14ac:dyDescent="0.3">
      <c r="B33" s="367" t="s">
        <v>233</v>
      </c>
      <c r="C33" s="367"/>
      <c r="D33" s="367"/>
      <c r="E33" s="367"/>
      <c r="F33" s="367"/>
      <c r="G33" s="367"/>
      <c r="H33" s="367"/>
      <c r="I33" s="367"/>
      <c r="J33" s="299" t="s">
        <v>241</v>
      </c>
      <c r="K33" s="300"/>
      <c r="L33" s="300"/>
      <c r="M33" s="300"/>
      <c r="N33" s="300"/>
      <c r="O33" s="300"/>
    </row>
    <row r="34" spans="2:15" ht="21.75" customHeight="1" x14ac:dyDescent="0.3">
      <c r="B34" s="2" t="s">
        <v>62</v>
      </c>
      <c r="C34" s="348">
        <f>SUM(C17)</f>
        <v>0</v>
      </c>
      <c r="D34" s="342"/>
      <c r="E34" s="342" t="s">
        <v>243</v>
      </c>
      <c r="F34" s="342"/>
      <c r="G34" s="342"/>
      <c r="H34" s="342"/>
      <c r="I34" s="342"/>
      <c r="J34" s="342"/>
      <c r="K34" s="342"/>
      <c r="L34" s="342"/>
      <c r="M34" s="342"/>
      <c r="N34" s="342"/>
      <c r="O34" s="342"/>
    </row>
    <row r="35" spans="2:15" ht="21.75" customHeight="1" x14ac:dyDescent="0.3">
      <c r="B35" s="2" t="s">
        <v>63</v>
      </c>
      <c r="C35" s="348">
        <f>SUM(D17)</f>
        <v>0</v>
      </c>
      <c r="D35" s="342"/>
      <c r="E35" s="342" t="s">
        <v>243</v>
      </c>
      <c r="F35" s="342"/>
      <c r="G35" s="342"/>
      <c r="H35" s="342"/>
      <c r="I35" s="342"/>
      <c r="J35" s="342"/>
      <c r="K35" s="342"/>
      <c r="L35" s="342"/>
      <c r="M35" s="342"/>
      <c r="N35" s="342"/>
      <c r="O35" s="342"/>
    </row>
    <row r="36" spans="2:15" ht="21.75" customHeight="1" x14ac:dyDescent="0.3">
      <c r="B36" s="2" t="s">
        <v>64</v>
      </c>
      <c r="C36" s="348">
        <f>SUM(E17)</f>
        <v>0</v>
      </c>
      <c r="D36" s="342"/>
      <c r="E36" s="342" t="s">
        <v>243</v>
      </c>
      <c r="F36" s="342"/>
      <c r="G36" s="342"/>
      <c r="H36" s="342"/>
      <c r="I36" s="342"/>
      <c r="J36" s="342"/>
      <c r="K36" s="342"/>
      <c r="L36" s="342"/>
      <c r="M36" s="342"/>
      <c r="N36" s="342"/>
      <c r="O36" s="342"/>
    </row>
    <row r="37" spans="2:15" ht="31.5" customHeight="1" x14ac:dyDescent="0.3">
      <c r="B37" s="2" t="s">
        <v>65</v>
      </c>
      <c r="C37" s="348">
        <f>SUM(F17)</f>
        <v>0</v>
      </c>
      <c r="D37" s="342"/>
      <c r="E37" s="342" t="s">
        <v>243</v>
      </c>
      <c r="F37" s="342"/>
      <c r="G37" s="342"/>
      <c r="H37" s="342"/>
      <c r="I37" s="342"/>
      <c r="J37" s="342"/>
      <c r="K37" s="342"/>
      <c r="L37" s="342"/>
      <c r="M37" s="342"/>
      <c r="N37" s="342"/>
      <c r="O37" s="342"/>
    </row>
    <row r="38" spans="2:15" ht="21.75" customHeight="1" x14ac:dyDescent="0.3">
      <c r="B38" s="2" t="s">
        <v>66</v>
      </c>
      <c r="C38" s="348">
        <f>SUM(G17)</f>
        <v>0</v>
      </c>
      <c r="D38" s="342"/>
      <c r="E38" s="342" t="s">
        <v>243</v>
      </c>
      <c r="F38" s="342"/>
      <c r="G38" s="342"/>
      <c r="H38" s="342"/>
      <c r="I38" s="342"/>
      <c r="J38" s="342"/>
      <c r="K38" s="342"/>
      <c r="L38" s="342"/>
      <c r="M38" s="342"/>
      <c r="N38" s="342"/>
      <c r="O38" s="342"/>
    </row>
    <row r="39" spans="2:15" ht="21.75" customHeight="1" x14ac:dyDescent="0.3">
      <c r="B39" s="2" t="s">
        <v>67</v>
      </c>
      <c r="C39" s="348">
        <f>SUM(H17)</f>
        <v>0</v>
      </c>
      <c r="D39" s="342"/>
      <c r="E39" s="342" t="s">
        <v>243</v>
      </c>
      <c r="F39" s="342"/>
      <c r="G39" s="342"/>
      <c r="H39" s="342"/>
      <c r="I39" s="342"/>
      <c r="J39" s="342"/>
      <c r="K39" s="342"/>
      <c r="L39" s="342"/>
      <c r="M39" s="342"/>
      <c r="N39" s="342"/>
      <c r="O39" s="342"/>
    </row>
    <row r="40" spans="2:15" ht="21.75" customHeight="1" x14ac:dyDescent="0.3">
      <c r="B40" s="2" t="s">
        <v>68</v>
      </c>
      <c r="C40" s="348">
        <f>SUM(I17)</f>
        <v>0</v>
      </c>
      <c r="D40" s="342"/>
      <c r="E40" s="342" t="s">
        <v>244</v>
      </c>
      <c r="F40" s="342"/>
      <c r="G40" s="342"/>
      <c r="H40" s="342"/>
      <c r="I40" s="342"/>
      <c r="J40" s="342"/>
      <c r="K40" s="342"/>
      <c r="L40" s="342"/>
      <c r="M40" s="342"/>
      <c r="N40" s="342"/>
      <c r="O40" s="342"/>
    </row>
    <row r="41" spans="2:15" ht="21.75" customHeight="1" x14ac:dyDescent="0.3">
      <c r="B41" s="2" t="s">
        <v>69</v>
      </c>
      <c r="C41" s="348">
        <f>SUM(J17)</f>
        <v>1</v>
      </c>
      <c r="D41" s="342"/>
      <c r="E41" s="342" t="s">
        <v>243</v>
      </c>
      <c r="F41" s="342"/>
      <c r="G41" s="342"/>
      <c r="H41" s="342"/>
      <c r="I41" s="342"/>
      <c r="J41" s="342"/>
      <c r="K41" s="342"/>
      <c r="L41" s="342"/>
      <c r="M41" s="342"/>
      <c r="N41" s="342"/>
      <c r="O41" s="342"/>
    </row>
    <row r="42" spans="2:15" ht="21.75" customHeight="1" x14ac:dyDescent="0.3">
      <c r="B42" s="2" t="s">
        <v>70</v>
      </c>
      <c r="C42" s="348">
        <f>SUM(K17)</f>
        <v>0</v>
      </c>
      <c r="D42" s="342"/>
      <c r="E42" s="342" t="s">
        <v>244</v>
      </c>
      <c r="F42" s="342"/>
      <c r="G42" s="342"/>
      <c r="H42" s="342"/>
      <c r="I42" s="342"/>
      <c r="J42" s="342"/>
      <c r="K42" s="342"/>
      <c r="L42" s="342"/>
      <c r="M42" s="342"/>
      <c r="N42" s="342"/>
      <c r="O42" s="342"/>
    </row>
    <row r="43" spans="2:15" ht="21.75" customHeight="1" x14ac:dyDescent="0.3">
      <c r="B43" s="2" t="s">
        <v>71</v>
      </c>
      <c r="C43" s="348">
        <f>SUM(L17)</f>
        <v>0</v>
      </c>
      <c r="D43" s="342"/>
      <c r="E43" s="342" t="s">
        <v>243</v>
      </c>
      <c r="F43" s="342"/>
      <c r="G43" s="342"/>
      <c r="H43" s="342"/>
      <c r="I43" s="342"/>
      <c r="J43" s="342"/>
      <c r="K43" s="342"/>
      <c r="L43" s="342"/>
      <c r="M43" s="342"/>
      <c r="N43" s="342"/>
      <c r="O43" s="342"/>
    </row>
    <row r="44" spans="2:15" ht="21.75" customHeight="1" x14ac:dyDescent="0.3">
      <c r="B44" s="2" t="s">
        <v>72</v>
      </c>
      <c r="C44" s="348">
        <f>SUM(M17)</f>
        <v>0</v>
      </c>
      <c r="D44" s="342"/>
      <c r="E44" s="342" t="s">
        <v>243</v>
      </c>
      <c r="F44" s="342"/>
      <c r="G44" s="342"/>
      <c r="H44" s="342"/>
      <c r="I44" s="342"/>
      <c r="J44" s="342"/>
      <c r="K44" s="342"/>
      <c r="L44" s="342"/>
      <c r="M44" s="342"/>
      <c r="N44" s="342"/>
      <c r="O44" s="342"/>
    </row>
    <row r="45" spans="2:15" ht="21.75" customHeight="1" x14ac:dyDescent="0.3">
      <c r="B45" s="2" t="s">
        <v>73</v>
      </c>
      <c r="C45" s="348">
        <f>SUM(N17)</f>
        <v>0</v>
      </c>
      <c r="D45" s="342"/>
      <c r="E45" s="342" t="s">
        <v>243</v>
      </c>
      <c r="F45" s="342"/>
      <c r="G45" s="342"/>
      <c r="H45" s="342"/>
      <c r="I45" s="342"/>
      <c r="J45" s="342"/>
      <c r="K45" s="342"/>
      <c r="L45" s="342"/>
      <c r="M45" s="342"/>
      <c r="N45" s="342"/>
      <c r="O45" s="342"/>
    </row>
    <row r="46" spans="2:15" ht="21.75" customHeight="1" x14ac:dyDescent="0.3">
      <c r="B46" s="33" t="s">
        <v>75</v>
      </c>
      <c r="C46" s="348">
        <f>SUM(O17)</f>
        <v>1</v>
      </c>
      <c r="D46" s="342"/>
      <c r="E46" s="342" t="s">
        <v>245</v>
      </c>
      <c r="F46" s="342"/>
      <c r="G46" s="342"/>
      <c r="H46" s="342"/>
      <c r="I46" s="342"/>
      <c r="J46" s="342"/>
      <c r="K46" s="342"/>
      <c r="L46" s="342"/>
      <c r="M46" s="342"/>
      <c r="N46" s="342"/>
      <c r="O46" s="342"/>
    </row>
    <row r="47" spans="2:15" x14ac:dyDescent="0.3">
      <c r="E47" s="342"/>
      <c r="F47" s="342"/>
      <c r="G47" s="342"/>
      <c r="H47" s="342"/>
      <c r="I47" s="342"/>
    </row>
    <row r="48" spans="2:15" x14ac:dyDescent="0.3">
      <c r="E48" s="342"/>
      <c r="F48" s="342"/>
      <c r="G48" s="342"/>
      <c r="H48" s="342"/>
      <c r="I48" s="342"/>
    </row>
  </sheetData>
  <mergeCells count="61">
    <mergeCell ref="E47:I47"/>
    <mergeCell ref="E48:I48"/>
    <mergeCell ref="L1:O1"/>
    <mergeCell ref="L2:O2"/>
    <mergeCell ref="L3:O3"/>
    <mergeCell ref="B4:O4"/>
    <mergeCell ref="B5:O5"/>
    <mergeCell ref="C6:O6"/>
    <mergeCell ref="B1:C3"/>
    <mergeCell ref="D1:K3"/>
    <mergeCell ref="C7:O7"/>
    <mergeCell ref="C8:O8"/>
    <mergeCell ref="C9:O9"/>
    <mergeCell ref="C10:O10"/>
    <mergeCell ref="B11:O11"/>
    <mergeCell ref="C35:D35"/>
    <mergeCell ref="E35:I35"/>
    <mergeCell ref="J35:O35"/>
    <mergeCell ref="B19:O19"/>
    <mergeCell ref="B20:O31"/>
    <mergeCell ref="B32:O32"/>
    <mergeCell ref="B33:I33"/>
    <mergeCell ref="J33:O33"/>
    <mergeCell ref="C34:D34"/>
    <mergeCell ref="E34:I34"/>
    <mergeCell ref="J34:O34"/>
    <mergeCell ref="B12:B13"/>
    <mergeCell ref="C12:O12"/>
    <mergeCell ref="C36:D36"/>
    <mergeCell ref="E36:I36"/>
    <mergeCell ref="J36:O36"/>
    <mergeCell ref="C37:D37"/>
    <mergeCell ref="E37:I37"/>
    <mergeCell ref="J37:O37"/>
    <mergeCell ref="C38:D38"/>
    <mergeCell ref="E38:I38"/>
    <mergeCell ref="J38:O38"/>
    <mergeCell ref="C39:D39"/>
    <mergeCell ref="E39:I39"/>
    <mergeCell ref="J39:O39"/>
    <mergeCell ref="C40:D40"/>
    <mergeCell ref="E40:I40"/>
    <mergeCell ref="J40:O40"/>
    <mergeCell ref="C41:D41"/>
    <mergeCell ref="E41:I41"/>
    <mergeCell ref="J41:O41"/>
    <mergeCell ref="C42:D42"/>
    <mergeCell ref="E42:I42"/>
    <mergeCell ref="J42:O42"/>
    <mergeCell ref="C43:D43"/>
    <mergeCell ref="E43:I43"/>
    <mergeCell ref="J43:O43"/>
    <mergeCell ref="C46:D46"/>
    <mergeCell ref="E46:I46"/>
    <mergeCell ref="J46:O46"/>
    <mergeCell ref="C44:D44"/>
    <mergeCell ref="E44:I44"/>
    <mergeCell ref="J44:O44"/>
    <mergeCell ref="C45:D45"/>
    <mergeCell ref="E45:I45"/>
    <mergeCell ref="J45:O45"/>
  </mergeCells>
  <hyperlinks>
    <hyperlink ref="S1" location="MENU!A1" display="Ir Menù" xr:uid="{C8AFBB0A-6FAB-4008-BDE0-A0E304B8CE55}"/>
    <hyperlink ref="Q1" location="'CUADRO MANDO'!A1" display="Ir Cuadro de Mando" xr:uid="{E255F8ED-8C51-4120-9978-0F990A68D5CD}"/>
    <hyperlink ref="U1" location="'INGRESO VARIABLES'!A1" display="Ir Menù" xr:uid="{A7FB1736-D5C0-447D-9939-CF66BC5F5B25}"/>
  </hyperlinks>
  <pageMargins left="0.7" right="0.7" top="0.75" bottom="0.75" header="0.3" footer="0.3"/>
  <pageSetup paperSize="9" scale="69" orientation="portrait" r:id="rId1"/>
  <ignoredErrors>
    <ignoredError sqref="C16:O16 C17:O17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7D78-4B22-43B8-A3FD-51D6ECDEA3D4}">
  <sheetPr codeName="Hoja9">
    <tabColor rgb="FF92D050"/>
  </sheetPr>
  <dimension ref="A1:T34"/>
  <sheetViews>
    <sheetView showGridLines="0" topLeftCell="A27" zoomScale="80" zoomScaleNormal="80" zoomScaleSheetLayoutView="115" workbookViewId="0">
      <selection activeCell="U34" sqref="U34"/>
    </sheetView>
  </sheetViews>
  <sheetFormatPr baseColWidth="10" defaultColWidth="11.453125" defaultRowHeight="13" x14ac:dyDescent="0.3"/>
  <cols>
    <col min="1" max="1" width="2.1796875" style="14" customWidth="1"/>
    <col min="2" max="2" width="64.81640625" style="1" bestFit="1" customWidth="1"/>
    <col min="3" max="14" width="6.1796875" style="1" customWidth="1"/>
    <col min="15" max="15" width="10.7265625" style="1" customWidth="1"/>
    <col min="16" max="16" width="11.453125" style="1"/>
    <col min="17" max="17" width="3.1796875" style="1" customWidth="1"/>
    <col min="18" max="18" width="11.453125" style="1"/>
    <col min="19" max="19" width="3.1796875" style="1" customWidth="1"/>
    <col min="20" max="16384" width="11.453125" style="1"/>
  </cols>
  <sheetData>
    <row r="1" spans="1:20" s="8" customFormat="1" ht="30.75" customHeight="1" thickBot="1" x14ac:dyDescent="0.25">
      <c r="A1" s="13"/>
      <c r="B1" s="336"/>
      <c r="C1" s="337"/>
      <c r="D1" s="324" t="s">
        <v>226</v>
      </c>
      <c r="E1" s="325"/>
      <c r="F1" s="325"/>
      <c r="G1" s="325"/>
      <c r="H1" s="325"/>
      <c r="I1" s="325"/>
      <c r="J1" s="325"/>
      <c r="K1" s="325"/>
      <c r="L1" s="330"/>
      <c r="M1" s="331"/>
      <c r="N1" s="332"/>
      <c r="P1" s="119" t="s">
        <v>57</v>
      </c>
      <c r="R1" s="119" t="s">
        <v>116</v>
      </c>
      <c r="T1" s="120" t="s">
        <v>117</v>
      </c>
    </row>
    <row r="2" spans="1:20" s="8" customFormat="1" ht="24.75" customHeight="1" thickTop="1" x14ac:dyDescent="0.2">
      <c r="A2" s="13"/>
      <c r="B2" s="338"/>
      <c r="C2" s="339"/>
      <c r="D2" s="326"/>
      <c r="E2" s="327"/>
      <c r="F2" s="327"/>
      <c r="G2" s="327"/>
      <c r="H2" s="327"/>
      <c r="I2" s="327"/>
      <c r="J2" s="327"/>
      <c r="K2" s="327"/>
      <c r="L2" s="330">
        <v>6</v>
      </c>
      <c r="M2" s="331"/>
      <c r="N2" s="332"/>
    </row>
    <row r="3" spans="1:20" s="8" customFormat="1" ht="8.25" customHeight="1" x14ac:dyDescent="0.2">
      <c r="A3" s="13"/>
      <c r="B3" s="340"/>
      <c r="C3" s="341"/>
      <c r="D3" s="328"/>
      <c r="E3" s="329"/>
      <c r="F3" s="329"/>
      <c r="G3" s="329"/>
      <c r="H3" s="329"/>
      <c r="I3" s="329"/>
      <c r="J3" s="329"/>
      <c r="K3" s="329"/>
      <c r="L3" s="333"/>
      <c r="M3" s="334"/>
      <c r="N3" s="335"/>
    </row>
    <row r="4" spans="1:20" s="8" customFormat="1" ht="12" customHeight="1" x14ac:dyDescent="0.2">
      <c r="A4" s="13"/>
      <c r="B4" s="294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</row>
    <row r="5" spans="1:20" x14ac:dyDescent="0.3">
      <c r="B5" s="299" t="s">
        <v>228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1"/>
    </row>
    <row r="6" spans="1:20" x14ac:dyDescent="0.3">
      <c r="B6" s="6" t="s">
        <v>236</v>
      </c>
      <c r="C6" s="292" t="str">
        <f>+VLOOKUP($L$2,'CUADRO MANDO'!$A$6:$M$102,5,FALSE)</f>
        <v>Porcentaje de Cumplimiento de los requisitos normativos del SGI</v>
      </c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20" x14ac:dyDescent="0.3">
      <c r="B7" s="6" t="s">
        <v>237</v>
      </c>
      <c r="C7" s="292" t="str">
        <f>+VLOOKUP($L$2,'CUADRO MANDO'!$A$6:$M$102,7,FALSE)</f>
        <v>Porcentaje de requisitos normativos del SST que cumple la organización .</v>
      </c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</row>
    <row r="8" spans="1:20" ht="35.25" customHeight="1" x14ac:dyDescent="0.3">
      <c r="B8" s="7" t="s">
        <v>59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</row>
    <row r="9" spans="1:20" x14ac:dyDescent="0.3">
      <c r="B9" s="10" t="s">
        <v>229</v>
      </c>
      <c r="C9" s="292" t="str">
        <f>+VLOOKUP($L$2,'CUADRO MANDO'!$A$6:$M$102,13,FALSE)</f>
        <v>Anual</v>
      </c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</row>
    <row r="10" spans="1:20" x14ac:dyDescent="0.3">
      <c r="B10" s="6" t="s">
        <v>230</v>
      </c>
      <c r="C10" s="357">
        <f>+VLOOKUP($L$2,'CUADRO MANDO'!$A$6:$M$102,8,FALSE)</f>
        <v>1</v>
      </c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</row>
    <row r="11" spans="1:20" x14ac:dyDescent="0.3">
      <c r="B11" s="359" t="s">
        <v>231</v>
      </c>
      <c r="C11" s="360"/>
      <c r="D11" s="360"/>
      <c r="E11" s="360"/>
      <c r="F11" s="360"/>
      <c r="G11" s="360"/>
      <c r="H11" s="360"/>
      <c r="I11" s="360"/>
      <c r="J11" s="360"/>
      <c r="K11" s="360"/>
      <c r="L11" s="360"/>
      <c r="M11" s="360"/>
      <c r="N11" s="360"/>
    </row>
    <row r="12" spans="1:20" x14ac:dyDescent="0.3">
      <c r="B12" s="302" t="s">
        <v>61</v>
      </c>
      <c r="C12" s="306">
        <v>2024</v>
      </c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8"/>
    </row>
    <row r="13" spans="1:20" x14ac:dyDescent="0.3">
      <c r="B13" s="302"/>
      <c r="C13" s="309"/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1"/>
    </row>
    <row r="14" spans="1:20" x14ac:dyDescent="0.3">
      <c r="B14" s="4" t="str">
        <f>+'INGRESO VARIABLES'!D15</f>
        <v>Cant. Requisitos Normativos Cumplidos</v>
      </c>
      <c r="C14" s="361">
        <f>+VLOOKUP($B14,'INGRESO VARIABLES'!$D$5:$P$100,2,FALSE)</f>
        <v>514</v>
      </c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3"/>
    </row>
    <row r="15" spans="1:20" x14ac:dyDescent="0.3">
      <c r="B15" s="4" t="str">
        <f>+'INGRESO VARIABLES'!D16</f>
        <v>Cant. Requisitos Normativos Identificados</v>
      </c>
      <c r="C15" s="361">
        <f>+VLOOKUP($B15,'INGRESO VARIABLES'!$D$5:$P$100,2,FALSE)</f>
        <v>563</v>
      </c>
      <c r="D15" s="362"/>
      <c r="E15" s="362"/>
      <c r="F15" s="362"/>
      <c r="G15" s="362"/>
      <c r="H15" s="362"/>
      <c r="I15" s="362"/>
      <c r="J15" s="362"/>
      <c r="K15" s="362"/>
      <c r="L15" s="362"/>
      <c r="M15" s="362"/>
      <c r="N15" s="363"/>
    </row>
    <row r="16" spans="1:20" x14ac:dyDescent="0.3">
      <c r="B16" s="3" t="s">
        <v>122</v>
      </c>
      <c r="C16" s="303">
        <f>+C10</f>
        <v>1</v>
      </c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5"/>
    </row>
    <row r="17" spans="2:14" x14ac:dyDescent="0.3">
      <c r="B17" s="3" t="str">
        <f>+C7</f>
        <v>Porcentaje de requisitos normativos del SST que cumple la organización .</v>
      </c>
      <c r="C17" s="303">
        <f>C14/C15</f>
        <v>0.91296625222024863</v>
      </c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05"/>
    </row>
    <row r="18" spans="2:14" ht="9" customHeight="1" x14ac:dyDescent="0.3">
      <c r="B18" s="296"/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8"/>
    </row>
    <row r="19" spans="2:14" x14ac:dyDescent="0.3">
      <c r="B19" s="299" t="s">
        <v>232</v>
      </c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1"/>
    </row>
    <row r="20" spans="2:14" ht="24.75" customHeight="1" x14ac:dyDescent="0.3">
      <c r="B20" s="318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20"/>
    </row>
    <row r="21" spans="2:14" ht="24.75" customHeight="1" x14ac:dyDescent="0.3">
      <c r="B21" s="318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20"/>
    </row>
    <row r="22" spans="2:14" ht="24.75" customHeight="1" x14ac:dyDescent="0.3"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20"/>
    </row>
    <row r="23" spans="2:14" ht="24.75" customHeight="1" x14ac:dyDescent="0.3"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20"/>
    </row>
    <row r="24" spans="2:14" ht="24.75" customHeight="1" x14ac:dyDescent="0.3">
      <c r="B24" s="318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20"/>
    </row>
    <row r="25" spans="2:14" ht="24.75" customHeight="1" x14ac:dyDescent="0.3">
      <c r="B25" s="318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20"/>
    </row>
    <row r="26" spans="2:14" ht="24.75" customHeight="1" x14ac:dyDescent="0.3">
      <c r="B26" s="318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20"/>
    </row>
    <row r="27" spans="2:14" ht="24.75" customHeight="1" x14ac:dyDescent="0.3">
      <c r="B27" s="318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20"/>
    </row>
    <row r="28" spans="2:14" ht="24.75" customHeight="1" x14ac:dyDescent="0.3">
      <c r="B28" s="318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20"/>
    </row>
    <row r="29" spans="2:14" ht="24.75" customHeight="1" x14ac:dyDescent="0.3">
      <c r="B29" s="318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20"/>
    </row>
    <row r="30" spans="2:14" ht="24.75" customHeight="1" x14ac:dyDescent="0.3">
      <c r="B30" s="318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20"/>
    </row>
    <row r="31" spans="2:14" ht="24.75" customHeight="1" x14ac:dyDescent="0.3">
      <c r="B31" s="321"/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3"/>
    </row>
    <row r="32" spans="2:14" x14ac:dyDescent="0.3"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</row>
    <row r="33" spans="2:15" x14ac:dyDescent="0.3">
      <c r="B33" s="367" t="s">
        <v>233</v>
      </c>
      <c r="C33" s="367"/>
      <c r="D33" s="367"/>
      <c r="E33" s="367"/>
      <c r="F33" s="367"/>
      <c r="G33" s="367"/>
      <c r="H33" s="367"/>
      <c r="I33" s="367" t="s">
        <v>238</v>
      </c>
      <c r="J33" s="367"/>
      <c r="K33" s="367"/>
      <c r="L33" s="367"/>
      <c r="M33" s="367"/>
      <c r="N33" s="367"/>
      <c r="O33" s="32"/>
    </row>
    <row r="34" spans="2:15" ht="212.25" customHeight="1" x14ac:dyDescent="0.3">
      <c r="B34" s="34" t="s">
        <v>234</v>
      </c>
      <c r="C34" s="364">
        <f>SUM(C17)</f>
        <v>0.91296625222024863</v>
      </c>
      <c r="D34" s="365"/>
      <c r="E34" s="366" t="s">
        <v>246</v>
      </c>
      <c r="F34" s="366"/>
      <c r="G34" s="366"/>
      <c r="H34" s="366"/>
      <c r="I34" s="365" t="s">
        <v>247</v>
      </c>
      <c r="J34" s="365"/>
      <c r="K34" s="365"/>
      <c r="L34" s="365"/>
      <c r="M34" s="365"/>
      <c r="N34" s="365"/>
    </row>
  </sheetData>
  <mergeCells count="28">
    <mergeCell ref="B11:N11"/>
    <mergeCell ref="B5:N5"/>
    <mergeCell ref="B1:C3"/>
    <mergeCell ref="D1:K3"/>
    <mergeCell ref="L1:N1"/>
    <mergeCell ref="L2:N2"/>
    <mergeCell ref="L3:N3"/>
    <mergeCell ref="B4:N4"/>
    <mergeCell ref="C6:N6"/>
    <mergeCell ref="C7:N7"/>
    <mergeCell ref="C8:N8"/>
    <mergeCell ref="C9:N9"/>
    <mergeCell ref="C10:N10"/>
    <mergeCell ref="C12:N13"/>
    <mergeCell ref="C34:D34"/>
    <mergeCell ref="B33:H33"/>
    <mergeCell ref="E34:H34"/>
    <mergeCell ref="I33:N33"/>
    <mergeCell ref="I34:N34"/>
    <mergeCell ref="B12:B13"/>
    <mergeCell ref="C14:N14"/>
    <mergeCell ref="C15:N15"/>
    <mergeCell ref="C16:N16"/>
    <mergeCell ref="C17:N17"/>
    <mergeCell ref="B18:N18"/>
    <mergeCell ref="B19:N19"/>
    <mergeCell ref="B20:N31"/>
    <mergeCell ref="B32:N32"/>
  </mergeCells>
  <hyperlinks>
    <hyperlink ref="R1" location="MENU!A1" display="Ir Menù" xr:uid="{D11BEFC2-CAF2-4D4C-A380-11CAC1A0D62C}"/>
    <hyperlink ref="P1" location="'CUADRO MANDO'!A1" display="Ir Cuadro de Mando" xr:uid="{92DBD6C2-F0E7-468F-A5BA-C8C01FEED796}"/>
    <hyperlink ref="T1" location="'INGRESO VARIABLES'!A1" display="Ir Menù" xr:uid="{931859C4-71E4-4E4E-AE1E-582D68FB7007}"/>
  </hyperlinks>
  <pageMargins left="0.7" right="0.7" top="0.75" bottom="0.75" header="0.3" footer="0.3"/>
  <pageSetup paperSize="9" scale="74" orientation="portrait" r:id="rId1"/>
  <ignoredErrors>
    <ignoredError sqref="C16:N17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D3FE989F8CBD46B26CBBE909B6ABC4" ma:contentTypeVersion="19" ma:contentTypeDescription="Crear nuevo documento." ma:contentTypeScope="" ma:versionID="fa7204d54430a7e9c1e67f48665b6a0b">
  <xsd:schema xmlns:xsd="http://www.w3.org/2001/XMLSchema" xmlns:xs="http://www.w3.org/2001/XMLSchema" xmlns:p="http://schemas.microsoft.com/office/2006/metadata/properties" xmlns:ns2="25c15988-2876-44c7-abc0-1bdffd82a190" xmlns:ns3="ec0a869d-cec4-4f9f-ad5f-6abe3d0f0ae2" targetNamespace="http://schemas.microsoft.com/office/2006/metadata/properties" ma:root="true" ma:fieldsID="f3b689e2b6f4f130cb02ba860c73711d" ns2:_="" ns3:_="">
    <xsd:import namespace="25c15988-2876-44c7-abc0-1bdffd82a190"/>
    <xsd:import namespace="ec0a869d-cec4-4f9f-ad5f-6abe3d0f0a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ontrato_x0020_Activo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5988-2876-44c7-abc0-1bdffd82a1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ontrato_x0020_Activo" ma:index="21" nillable="true" ma:displayName="Contrato Activo" ma:default="1" ma:internalName="Contrato_x0020_Activo">
      <xsd:simpleType>
        <xsd:restriction base="dms:Boolea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35e9f9a-3d58-498d-8726-342365405c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a869d-cec4-4f9f-ad5f-6abe3d0f0ae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ad63409-134b-489a-88c1-01316cd55720}" ma:internalName="TaxCatchAll" ma:showField="CatchAllData" ma:web="ec0a869d-cec4-4f9f-ad5f-6abe3d0f0a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E8EA87-20F2-4004-93ED-1EED88BB5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15988-2876-44c7-abc0-1bdffd82a190"/>
    <ds:schemaRef ds:uri="ec0a869d-cec4-4f9f-ad5f-6abe3d0f0a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B71D83-9DAE-4B98-913A-D472A7D67E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3</vt:i4>
      </vt:variant>
    </vt:vector>
  </HeadingPairs>
  <TitlesOfParts>
    <vt:vector size="25" baseType="lpstr">
      <vt:lpstr>MENU</vt:lpstr>
      <vt:lpstr>INGRESO VARIABLES</vt:lpstr>
      <vt:lpstr>CUADRO MANDO</vt:lpstr>
      <vt:lpstr>1.</vt:lpstr>
      <vt:lpstr>2.</vt:lpstr>
      <vt:lpstr>3.</vt:lpstr>
      <vt:lpstr>4.</vt:lpstr>
      <vt:lpstr>5.</vt:lpstr>
      <vt:lpstr>6.</vt:lpstr>
      <vt:lpstr>7.</vt:lpstr>
      <vt:lpstr>8.</vt:lpstr>
      <vt:lpstr>9.</vt:lpstr>
      <vt:lpstr>10.</vt:lpstr>
      <vt:lpstr>11.</vt:lpstr>
      <vt:lpstr>12.</vt:lpstr>
      <vt:lpstr>13.</vt:lpstr>
      <vt:lpstr>14.</vt:lpstr>
      <vt:lpstr>15.</vt:lpstr>
      <vt:lpstr>16.</vt:lpstr>
      <vt:lpstr>17.</vt:lpstr>
      <vt:lpstr>18.</vt:lpstr>
      <vt:lpstr>Hoja5</vt:lpstr>
      <vt:lpstr>'1.'!Área_de_impresión</vt:lpstr>
      <vt:lpstr>'CUADRO MANDO'!Área_de_impresión</vt:lpstr>
      <vt:lpstr>'INGRESO VARIABLES'!Área_de_impresión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 MERCHAN</dc:creator>
  <cp:keywords/>
  <dc:description/>
  <cp:lastModifiedBy>Alba Marin - TNE</cp:lastModifiedBy>
  <cp:revision/>
  <dcterms:created xsi:type="dcterms:W3CDTF">2015-10-09T14:02:05Z</dcterms:created>
  <dcterms:modified xsi:type="dcterms:W3CDTF">2025-03-16T05:16:15Z</dcterms:modified>
  <cp:category/>
  <cp:contentStatus/>
</cp:coreProperties>
</file>