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Documents\Desktop\SGI CELUTAXI 05-2019\1. ESTRATEGICOS\1. GESTION GERENCIAL - OK\3. FORMATOS - OK\"/>
    </mc:Choice>
  </mc:AlternateContent>
  <xr:revisionPtr revIDLastSave="0" documentId="13_ncr:1_{7CE945C6-E34C-4AD2-98EF-49CEF7E1557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GESTION INTEGRAL" sheetId="6" r:id="rId1"/>
    <sheet name="GESTION INTEGRAL 2021" sheetId="12" state="hidden" r:id="rId2"/>
    <sheet name="GESTION INTEGRAL 2022" sheetId="11" state="hidden" r:id="rId3"/>
    <sheet name="Hoja3" sheetId="10" state="hidden" r:id="rId4"/>
    <sheet name="GESTION INTEGRAL 2023" sheetId="13" state="hidden" r:id="rId5"/>
    <sheet name="CRITERIO" sheetId="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3" l="1"/>
  <c r="H42" i="13"/>
  <c r="AK26" i="13"/>
  <c r="AI26" i="13"/>
  <c r="AG26" i="13"/>
  <c r="AE26" i="13"/>
  <c r="AC26" i="13"/>
  <c r="AM26" i="13" s="1"/>
  <c r="AN26" i="13" s="1"/>
  <c r="N26" i="13"/>
  <c r="Q27" i="13" s="1"/>
  <c r="M26" i="13"/>
  <c r="L26" i="13"/>
  <c r="J26" i="13"/>
  <c r="AK24" i="13"/>
  <c r="AI24" i="13"/>
  <c r="AG24" i="13"/>
  <c r="AE24" i="13"/>
  <c r="AC24" i="13"/>
  <c r="AM24" i="13" s="1"/>
  <c r="AN24" i="13" s="1"/>
  <c r="N24" i="13"/>
  <c r="O25" i="13" s="1"/>
  <c r="M24" i="13"/>
  <c r="L24" i="13"/>
  <c r="J24" i="13"/>
  <c r="AK22" i="13"/>
  <c r="AI22" i="13"/>
  <c r="AG22" i="13"/>
  <c r="AE22" i="13"/>
  <c r="AC22" i="13"/>
  <c r="AM22" i="13" s="1"/>
  <c r="AN22" i="13" s="1"/>
  <c r="N22" i="13"/>
  <c r="Q23" i="13" s="1"/>
  <c r="M22" i="13"/>
  <c r="L22" i="13"/>
  <c r="J22" i="13"/>
  <c r="AK20" i="13"/>
  <c r="AI20" i="13"/>
  <c r="AG20" i="13"/>
  <c r="AE20" i="13"/>
  <c r="AC20" i="13"/>
  <c r="AM20" i="13" s="1"/>
  <c r="AN20" i="13" s="1"/>
  <c r="N20" i="13"/>
  <c r="O21" i="13" s="1"/>
  <c r="M20" i="13"/>
  <c r="L20" i="13"/>
  <c r="J20" i="13"/>
  <c r="AK18" i="13"/>
  <c r="AI18" i="13"/>
  <c r="AG18" i="13"/>
  <c r="AE18" i="13"/>
  <c r="AC18" i="13"/>
  <c r="AM18" i="13" s="1"/>
  <c r="AN18" i="13" s="1"/>
  <c r="N18" i="13"/>
  <c r="Q19" i="13" s="1"/>
  <c r="M18" i="13"/>
  <c r="L18" i="13"/>
  <c r="J18" i="13"/>
  <c r="AK16" i="13"/>
  <c r="AI16" i="13"/>
  <c r="AG16" i="13"/>
  <c r="AE16" i="13"/>
  <c r="AC16" i="13"/>
  <c r="AA16" i="13"/>
  <c r="AM16" i="13" s="1"/>
  <c r="AN16" i="13" s="1"/>
  <c r="N16" i="13"/>
  <c r="O17" i="13" s="1"/>
  <c r="P16" i="13" s="1"/>
  <c r="M16" i="13"/>
  <c r="L16" i="13"/>
  <c r="J16" i="13"/>
  <c r="AK14" i="13"/>
  <c r="AI14" i="13"/>
  <c r="AG14" i="13"/>
  <c r="AE14" i="13"/>
  <c r="AC14" i="13"/>
  <c r="AA14" i="13"/>
  <c r="AM14" i="13" s="1"/>
  <c r="AN14" i="13" s="1"/>
  <c r="N14" i="13"/>
  <c r="O15" i="13" s="1"/>
  <c r="P14" i="13" s="1"/>
  <c r="M14" i="13"/>
  <c r="L14" i="13"/>
  <c r="J14" i="13"/>
  <c r="AK12" i="13"/>
  <c r="AI12" i="13"/>
  <c r="AG12" i="13"/>
  <c r="AE12" i="13"/>
  <c r="AC12" i="13"/>
  <c r="AA12" i="13"/>
  <c r="AM12" i="13" s="1"/>
  <c r="AN12" i="13" s="1"/>
  <c r="N12" i="13"/>
  <c r="O13" i="13" s="1"/>
  <c r="P12" i="13" s="1"/>
  <c r="M12" i="13"/>
  <c r="L12" i="13"/>
  <c r="J12" i="13"/>
  <c r="H52" i="13" l="1"/>
  <c r="H46" i="13"/>
  <c r="Q13" i="13"/>
  <c r="R12" i="13" s="1"/>
  <c r="Q15" i="13"/>
  <c r="R14" i="13" s="1"/>
  <c r="Q17" i="13"/>
  <c r="R16" i="13" s="1"/>
  <c r="O19" i="13"/>
  <c r="O20" i="13"/>
  <c r="P20" i="13" s="1"/>
  <c r="Q20" i="13"/>
  <c r="R20" i="13" s="1"/>
  <c r="Q21" i="13"/>
  <c r="O23" i="13"/>
  <c r="O24" i="13"/>
  <c r="P24" i="13" s="1"/>
  <c r="Q24" i="13"/>
  <c r="R24" i="13" s="1"/>
  <c r="Q25" i="13"/>
  <c r="O27" i="13"/>
  <c r="O12" i="13"/>
  <c r="Q12" i="13"/>
  <c r="O14" i="13"/>
  <c r="Q14" i="13"/>
  <c r="O16" i="13"/>
  <c r="Q16" i="13"/>
  <c r="O18" i="13"/>
  <c r="P18" i="13" s="1"/>
  <c r="H55" i="13" s="1"/>
  <c r="Q18" i="13"/>
  <c r="R18" i="13" s="1"/>
  <c r="O22" i="13"/>
  <c r="P22" i="13" s="1"/>
  <c r="Q22" i="13"/>
  <c r="R22" i="13" s="1"/>
  <c r="O26" i="13"/>
  <c r="P26" i="13" s="1"/>
  <c r="Q26" i="13"/>
  <c r="R26" i="13" s="1"/>
  <c r="H43" i="12"/>
  <c r="H42" i="12"/>
  <c r="AL26" i="12"/>
  <c r="AJ26" i="12"/>
  <c r="AH26" i="12"/>
  <c r="AF26" i="12"/>
  <c r="AN26" i="12" s="1"/>
  <c r="AO26" i="12" s="1"/>
  <c r="AD26" i="12"/>
  <c r="N26" i="12"/>
  <c r="Q27" i="12" s="1"/>
  <c r="M26" i="12"/>
  <c r="L26" i="12"/>
  <c r="J26" i="12"/>
  <c r="Q25" i="12"/>
  <c r="AL24" i="12"/>
  <c r="AJ24" i="12"/>
  <c r="AH24" i="12"/>
  <c r="AF24" i="12"/>
  <c r="AD24" i="12"/>
  <c r="AN24" i="12" s="1"/>
  <c r="AO24" i="12" s="1"/>
  <c r="Q24" i="12"/>
  <c r="R24" i="12" s="1"/>
  <c r="O24" i="12"/>
  <c r="P24" i="12" s="1"/>
  <c r="N24" i="12"/>
  <c r="O25" i="12" s="1"/>
  <c r="M24" i="12"/>
  <c r="L24" i="12"/>
  <c r="J24" i="12"/>
  <c r="AL22" i="12"/>
  <c r="AJ22" i="12"/>
  <c r="AH22" i="12"/>
  <c r="AF22" i="12"/>
  <c r="AN22" i="12" s="1"/>
  <c r="AO22" i="12" s="1"/>
  <c r="AD22" i="12"/>
  <c r="N22" i="12"/>
  <c r="Q23" i="12" s="1"/>
  <c r="M22" i="12"/>
  <c r="L22" i="12"/>
  <c r="J22" i="12"/>
  <c r="Q21" i="12"/>
  <c r="AL20" i="12"/>
  <c r="AJ20" i="12"/>
  <c r="AH20" i="12"/>
  <c r="AF20" i="12"/>
  <c r="AD20" i="12"/>
  <c r="AN20" i="12" s="1"/>
  <c r="AO20" i="12" s="1"/>
  <c r="Q20" i="12"/>
  <c r="R20" i="12" s="1"/>
  <c r="O20" i="12"/>
  <c r="P20" i="12" s="1"/>
  <c r="N20" i="12"/>
  <c r="O21" i="12" s="1"/>
  <c r="M20" i="12"/>
  <c r="L20" i="12"/>
  <c r="J20" i="12"/>
  <c r="AL18" i="12"/>
  <c r="AJ18" i="12"/>
  <c r="AH18" i="12"/>
  <c r="AF18" i="12"/>
  <c r="AN18" i="12" s="1"/>
  <c r="AO18" i="12" s="1"/>
  <c r="AD18" i="12"/>
  <c r="N18" i="12"/>
  <c r="Q19" i="12" s="1"/>
  <c r="M18" i="12"/>
  <c r="L18" i="12"/>
  <c r="J18" i="12"/>
  <c r="AL16" i="12"/>
  <c r="AJ16" i="12"/>
  <c r="AH16" i="12"/>
  <c r="AF16" i="12"/>
  <c r="AD16" i="12"/>
  <c r="AB16" i="12"/>
  <c r="AN16" i="12" s="1"/>
  <c r="AO16" i="12" s="1"/>
  <c r="N16" i="12"/>
  <c r="O17" i="12" s="1"/>
  <c r="P16" i="12" s="1"/>
  <c r="M16" i="12"/>
  <c r="L16" i="12"/>
  <c r="J16" i="12"/>
  <c r="AL14" i="12"/>
  <c r="AJ14" i="12"/>
  <c r="AH14" i="12"/>
  <c r="AF14" i="12"/>
  <c r="AD14" i="12"/>
  <c r="AB14" i="12"/>
  <c r="AN14" i="12" s="1"/>
  <c r="AO14" i="12" s="1"/>
  <c r="N14" i="12"/>
  <c r="O15" i="12" s="1"/>
  <c r="P14" i="12" s="1"/>
  <c r="M14" i="12"/>
  <c r="L14" i="12"/>
  <c r="J14" i="12"/>
  <c r="AL12" i="12"/>
  <c r="AJ12" i="12"/>
  <c r="AH12" i="12"/>
  <c r="AF12" i="12"/>
  <c r="AD12" i="12"/>
  <c r="AB12" i="12"/>
  <c r="AN12" i="12" s="1"/>
  <c r="AO12" i="12" s="1"/>
  <c r="N12" i="12"/>
  <c r="O13" i="12" s="1"/>
  <c r="P12" i="12" s="1"/>
  <c r="M12" i="12"/>
  <c r="L12" i="12"/>
  <c r="J12" i="12"/>
  <c r="H47" i="13" l="1"/>
  <c r="H53" i="13"/>
  <c r="H40" i="13"/>
  <c r="H38" i="13"/>
  <c r="H33" i="13"/>
  <c r="H39" i="13"/>
  <c r="H34" i="13"/>
  <c r="H32" i="13"/>
  <c r="H48" i="13"/>
  <c r="H54" i="13"/>
  <c r="H49" i="13"/>
  <c r="H53" i="12"/>
  <c r="H47" i="12"/>
  <c r="H52" i="12"/>
  <c r="H46" i="12"/>
  <c r="Q13" i="12"/>
  <c r="R12" i="12" s="1"/>
  <c r="Q15" i="12"/>
  <c r="R14" i="12" s="1"/>
  <c r="Q17" i="12"/>
  <c r="R16" i="12" s="1"/>
  <c r="O19" i="12"/>
  <c r="O23" i="12"/>
  <c r="O27" i="12"/>
  <c r="O12" i="12"/>
  <c r="Q12" i="12"/>
  <c r="O14" i="12"/>
  <c r="Q14" i="12"/>
  <c r="O16" i="12"/>
  <c r="Q16" i="12"/>
  <c r="O18" i="12"/>
  <c r="P18" i="12" s="1"/>
  <c r="H55" i="12" s="1"/>
  <c r="Q18" i="12"/>
  <c r="R18" i="12" s="1"/>
  <c r="O22" i="12"/>
  <c r="P22" i="12" s="1"/>
  <c r="Q22" i="12"/>
  <c r="R22" i="12" s="1"/>
  <c r="O26" i="12"/>
  <c r="P26" i="12" s="1"/>
  <c r="Q26" i="12"/>
  <c r="R26" i="12" s="1"/>
  <c r="H43" i="11"/>
  <c r="H42" i="11"/>
  <c r="AK26" i="11"/>
  <c r="AI26" i="11"/>
  <c r="AG26" i="11"/>
  <c r="AE26" i="11"/>
  <c r="AC26" i="11"/>
  <c r="N26" i="11"/>
  <c r="O27" i="11" s="1"/>
  <c r="M26" i="11"/>
  <c r="L26" i="11"/>
  <c r="J26" i="11"/>
  <c r="AK24" i="11"/>
  <c r="AI24" i="11"/>
  <c r="AG24" i="11"/>
  <c r="AE24" i="11"/>
  <c r="AC24" i="11"/>
  <c r="N24" i="11"/>
  <c r="Q25" i="11" s="1"/>
  <c r="M24" i="11"/>
  <c r="L24" i="11"/>
  <c r="J24" i="11"/>
  <c r="AK22" i="11"/>
  <c r="AI22" i="11"/>
  <c r="AG22" i="11"/>
  <c r="AE22" i="11"/>
  <c r="AC22" i="11"/>
  <c r="AM22" i="11" s="1"/>
  <c r="AN22" i="11" s="1"/>
  <c r="O22" i="11"/>
  <c r="P22" i="11" s="1"/>
  <c r="N22" i="11"/>
  <c r="O23" i="11" s="1"/>
  <c r="M22" i="11"/>
  <c r="L22" i="11"/>
  <c r="J22" i="11"/>
  <c r="AK20" i="11"/>
  <c r="AI20" i="11"/>
  <c r="AG20" i="11"/>
  <c r="AE20" i="11"/>
  <c r="AM20" i="11" s="1"/>
  <c r="AN20" i="11" s="1"/>
  <c r="AC20" i="11"/>
  <c r="N20" i="11"/>
  <c r="Q21" i="11" s="1"/>
  <c r="M20" i="11"/>
  <c r="L20" i="11"/>
  <c r="J20" i="11"/>
  <c r="AK18" i="11"/>
  <c r="AI18" i="11"/>
  <c r="AG18" i="11"/>
  <c r="AE18" i="11"/>
  <c r="AC18" i="11"/>
  <c r="AM18" i="11" s="1"/>
  <c r="AN18" i="11" s="1"/>
  <c r="O18" i="11"/>
  <c r="P18" i="11" s="1"/>
  <c r="N18" i="11"/>
  <c r="O19" i="11" s="1"/>
  <c r="M18" i="11"/>
  <c r="L18" i="11"/>
  <c r="J18" i="11"/>
  <c r="AK16" i="11"/>
  <c r="AI16" i="11"/>
  <c r="AG16" i="11"/>
  <c r="AE16" i="11"/>
  <c r="AC16" i="11"/>
  <c r="AA16" i="11"/>
  <c r="N16" i="11"/>
  <c r="Q17" i="11" s="1"/>
  <c r="R16" i="11" s="1"/>
  <c r="M16" i="11"/>
  <c r="L16" i="11"/>
  <c r="J16" i="11"/>
  <c r="O15" i="11"/>
  <c r="P14" i="11" s="1"/>
  <c r="AK14" i="11"/>
  <c r="AI14" i="11"/>
  <c r="AG14" i="11"/>
  <c r="AE14" i="11"/>
  <c r="AC14" i="11"/>
  <c r="AA14" i="11"/>
  <c r="AM14" i="11" s="1"/>
  <c r="AN14" i="11" s="1"/>
  <c r="O14" i="11"/>
  <c r="N14" i="11"/>
  <c r="Q15" i="11" s="1"/>
  <c r="R14" i="11" s="1"/>
  <c r="M14" i="11"/>
  <c r="L14" i="11"/>
  <c r="J14" i="11"/>
  <c r="AK12" i="11"/>
  <c r="AI12" i="11"/>
  <c r="AG12" i="11"/>
  <c r="AE12" i="11"/>
  <c r="AC12" i="11"/>
  <c r="AA12" i="11"/>
  <c r="N12" i="11"/>
  <c r="Q13" i="11" s="1"/>
  <c r="R12" i="11" s="1"/>
  <c r="M12" i="11"/>
  <c r="L12" i="11"/>
  <c r="J12" i="11"/>
  <c r="H40" i="12" l="1"/>
  <c r="H38" i="12"/>
  <c r="H33" i="12"/>
  <c r="H39" i="12"/>
  <c r="H34" i="12"/>
  <c r="H32" i="12"/>
  <c r="H48" i="12"/>
  <c r="H54" i="12"/>
  <c r="H49" i="12"/>
  <c r="Q16" i="11"/>
  <c r="Q22" i="11"/>
  <c r="R22" i="11" s="1"/>
  <c r="Q23" i="11"/>
  <c r="AM24" i="11"/>
  <c r="AN24" i="11" s="1"/>
  <c r="O26" i="11"/>
  <c r="P26" i="11" s="1"/>
  <c r="AM26" i="11"/>
  <c r="AN26" i="11" s="1"/>
  <c r="Q12" i="11"/>
  <c r="O12" i="11"/>
  <c r="AM12" i="11"/>
  <c r="AN12" i="11" s="1"/>
  <c r="O13" i="11"/>
  <c r="P12" i="11" s="1"/>
  <c r="Q14" i="11"/>
  <c r="O16" i="11"/>
  <c r="AM16" i="11"/>
  <c r="AN16" i="11" s="1"/>
  <c r="O17" i="11"/>
  <c r="P16" i="11" s="1"/>
  <c r="Q18" i="11"/>
  <c r="R18" i="11" s="1"/>
  <c r="Q19" i="11"/>
  <c r="Q26" i="11"/>
  <c r="R26" i="11" s="1"/>
  <c r="Q27" i="11"/>
  <c r="O21" i="11"/>
  <c r="O25" i="11"/>
  <c r="O20" i="11"/>
  <c r="P20" i="11" s="1"/>
  <c r="H54" i="11" s="1"/>
  <c r="Q20" i="11"/>
  <c r="R20" i="11" s="1"/>
  <c r="O24" i="11"/>
  <c r="P24" i="11" s="1"/>
  <c r="Q24" i="11"/>
  <c r="R24" i="11" s="1"/>
  <c r="H43" i="6"/>
  <c r="H42" i="6"/>
  <c r="AD26" i="6"/>
  <c r="AF26" i="6"/>
  <c r="AH26" i="6"/>
  <c r="AJ26" i="6"/>
  <c r="AL26" i="6"/>
  <c r="J26" i="6"/>
  <c r="L26" i="6"/>
  <c r="M26" i="6"/>
  <c r="N26" i="6"/>
  <c r="O26" i="6" s="1"/>
  <c r="P26" i="6" s="1"/>
  <c r="L34" i="8"/>
  <c r="K34" i="8"/>
  <c r="J34" i="8"/>
  <c r="I34" i="8"/>
  <c r="H34" i="8"/>
  <c r="L33" i="8"/>
  <c r="K33" i="8"/>
  <c r="J33" i="8"/>
  <c r="I33" i="8"/>
  <c r="H33" i="8"/>
  <c r="L32" i="8"/>
  <c r="K32" i="8"/>
  <c r="J32" i="8"/>
  <c r="I32" i="8"/>
  <c r="H32" i="8"/>
  <c r="L31" i="8"/>
  <c r="K31" i="8"/>
  <c r="J31" i="8"/>
  <c r="I31" i="8"/>
  <c r="H31" i="8"/>
  <c r="L30" i="8"/>
  <c r="K30" i="8"/>
  <c r="J30" i="8"/>
  <c r="I30" i="8"/>
  <c r="H30" i="8"/>
  <c r="L17" i="8"/>
  <c r="K17" i="8"/>
  <c r="J17" i="8"/>
  <c r="I17" i="8"/>
  <c r="H17" i="8"/>
  <c r="L16" i="8"/>
  <c r="K16" i="8"/>
  <c r="J16" i="8"/>
  <c r="I16" i="8"/>
  <c r="H16" i="8"/>
  <c r="L15" i="8"/>
  <c r="K15" i="8"/>
  <c r="J15" i="8"/>
  <c r="I15" i="8"/>
  <c r="H15" i="8"/>
  <c r="L14" i="8"/>
  <c r="K14" i="8"/>
  <c r="J14" i="8"/>
  <c r="I14" i="8"/>
  <c r="H14" i="8"/>
  <c r="L13" i="8"/>
  <c r="K13" i="8"/>
  <c r="J13" i="8"/>
  <c r="I13" i="8"/>
  <c r="H13" i="8"/>
  <c r="AD24" i="6"/>
  <c r="AF24" i="6"/>
  <c r="AH24" i="6"/>
  <c r="AJ24" i="6"/>
  <c r="AL24" i="6"/>
  <c r="J24" i="6"/>
  <c r="L24" i="6"/>
  <c r="M24" i="6"/>
  <c r="N24" i="6"/>
  <c r="O24" i="6" s="1"/>
  <c r="AD22" i="6"/>
  <c r="AF22" i="6"/>
  <c r="AH22" i="6"/>
  <c r="AJ22" i="6"/>
  <c r="AL22" i="6"/>
  <c r="J22" i="6"/>
  <c r="L22" i="6"/>
  <c r="M22" i="6"/>
  <c r="N22" i="6"/>
  <c r="Q23" i="6" s="1"/>
  <c r="AD20" i="6"/>
  <c r="AF20" i="6"/>
  <c r="AH20" i="6"/>
  <c r="AJ20" i="6"/>
  <c r="AL20" i="6"/>
  <c r="J20" i="6"/>
  <c r="L20" i="6"/>
  <c r="M20" i="6"/>
  <c r="N20" i="6"/>
  <c r="O20" i="6" s="1"/>
  <c r="AD18" i="6"/>
  <c r="AF18" i="6"/>
  <c r="AH18" i="6"/>
  <c r="AJ18" i="6"/>
  <c r="AL18" i="6"/>
  <c r="J18" i="6"/>
  <c r="L18" i="6"/>
  <c r="M18" i="6"/>
  <c r="N18" i="6"/>
  <c r="Q18" i="6" s="1"/>
  <c r="R18" i="6" s="1"/>
  <c r="Q25" i="6"/>
  <c r="AL16" i="6"/>
  <c r="AJ16" i="6"/>
  <c r="AH16" i="6"/>
  <c r="AB16" i="6"/>
  <c r="AD16" i="6"/>
  <c r="AF16" i="6"/>
  <c r="AB14" i="6"/>
  <c r="AD14" i="6"/>
  <c r="AF14" i="6"/>
  <c r="AH14" i="6"/>
  <c r="AJ14" i="6"/>
  <c r="AL14" i="6"/>
  <c r="J16" i="6"/>
  <c r="L16" i="6"/>
  <c r="M16" i="6"/>
  <c r="N16" i="6"/>
  <c r="Q16" i="6" s="1"/>
  <c r="AL12" i="6"/>
  <c r="AJ12" i="6"/>
  <c r="AH12" i="6"/>
  <c r="AF12" i="6"/>
  <c r="AD12" i="6"/>
  <c r="AB12" i="6"/>
  <c r="N14" i="6"/>
  <c r="Q14" i="6" s="1"/>
  <c r="M14" i="6"/>
  <c r="L14" i="6"/>
  <c r="J14" i="6"/>
  <c r="N12" i="6"/>
  <c r="O13" i="6" s="1"/>
  <c r="P12" i="6" s="1"/>
  <c r="M12" i="6"/>
  <c r="L12" i="6"/>
  <c r="J12" i="6"/>
  <c r="Q12" i="6"/>
  <c r="Q15" i="6"/>
  <c r="H39" i="11" l="1"/>
  <c r="H47" i="11"/>
  <c r="H53" i="11"/>
  <c r="H46" i="11"/>
  <c r="H52" i="11"/>
  <c r="H33" i="11"/>
  <c r="H40" i="11"/>
  <c r="H34" i="11"/>
  <c r="H49" i="11"/>
  <c r="H55" i="11"/>
  <c r="H48" i="11"/>
  <c r="H38" i="11"/>
  <c r="H32" i="11"/>
  <c r="AN26" i="6"/>
  <c r="AO26" i="6" s="1"/>
  <c r="Q27" i="6"/>
  <c r="AN14" i="6"/>
  <c r="AO14" i="6" s="1"/>
  <c r="AN18" i="6"/>
  <c r="AO18" i="6" s="1"/>
  <c r="AN20" i="6"/>
  <c r="AO20" i="6" s="1"/>
  <c r="AN22" i="6"/>
  <c r="AO22" i="6" s="1"/>
  <c r="AN24" i="6"/>
  <c r="AO24" i="6" s="1"/>
  <c r="Q24" i="6"/>
  <c r="O25" i="6"/>
  <c r="P24" i="6" s="1"/>
  <c r="R24" i="6"/>
  <c r="Q21" i="6"/>
  <c r="Q19" i="6"/>
  <c r="AN16" i="6"/>
  <c r="AO16" i="6" s="1"/>
  <c r="Q17" i="6"/>
  <c r="R16" i="6" s="1"/>
  <c r="O15" i="6"/>
  <c r="R14" i="6"/>
  <c r="AN12" i="6"/>
  <c r="AO12" i="6" s="1"/>
  <c r="Q13" i="6"/>
  <c r="R12" i="6" s="1"/>
  <c r="O12" i="6"/>
  <c r="O14" i="6"/>
  <c r="P14" i="6" s="1"/>
  <c r="O17" i="6"/>
  <c r="O16" i="6"/>
  <c r="P16" i="6" s="1"/>
  <c r="Q20" i="6"/>
  <c r="R20" i="6" s="1"/>
  <c r="Q22" i="6"/>
  <c r="R22" i="6" s="1"/>
  <c r="O22" i="6"/>
  <c r="O21" i="6"/>
  <c r="P20" i="6" s="1"/>
  <c r="O23" i="6"/>
  <c r="P22" i="6" s="1"/>
  <c r="O19" i="6"/>
  <c r="O18" i="6"/>
  <c r="P18" i="6" s="1"/>
  <c r="Q26" i="6"/>
  <c r="R26" i="6" s="1"/>
  <c r="O27" i="6"/>
  <c r="H40" i="6" l="1"/>
  <c r="H33" i="6"/>
  <c r="H39" i="6"/>
  <c r="H32" i="6"/>
  <c r="H34" i="6"/>
  <c r="H38" i="6"/>
  <c r="H54" i="6"/>
  <c r="H48" i="6"/>
  <c r="H46" i="6"/>
  <c r="H55" i="6"/>
  <c r="H53" i="6"/>
  <c r="H52" i="6"/>
  <c r="H49" i="6"/>
  <c r="H47" i="6"/>
</calcChain>
</file>

<file path=xl/sharedStrings.xml><?xml version="1.0" encoding="utf-8"?>
<sst xmlns="http://schemas.openxmlformats.org/spreadsheetml/2006/main" count="1097" uniqueCount="245">
  <si>
    <t>MACROPROCESO</t>
  </si>
  <si>
    <t>PROCESO</t>
  </si>
  <si>
    <t>NOMBRE DEL RIESGO/OPORTUNIDAD</t>
  </si>
  <si>
    <t>DESCRIPCION DEL RIESGO/OPORTUNIDAD</t>
  </si>
  <si>
    <t xml:space="preserve">CAUSA                        </t>
  </si>
  <si>
    <t>CONSECUENCIA / EFECTO</t>
  </si>
  <si>
    <t>PROBABILIDAD</t>
  </si>
  <si>
    <t>IMPACTO</t>
  </si>
  <si>
    <t xml:space="preserve">NIVEL DE  </t>
  </si>
  <si>
    <t xml:space="preserve">TRATAMIENTO </t>
  </si>
  <si>
    <t>METODO                         DE                         IDENTIFICACION</t>
  </si>
  <si>
    <t>FACTOR</t>
  </si>
  <si>
    <t>CONTROLES EXISTENTE</t>
  </si>
  <si>
    <t>PLAN DE ACCION</t>
  </si>
  <si>
    <t>RESPONSABLES</t>
  </si>
  <si>
    <t>PLAN DE CONTINGENCIA</t>
  </si>
  <si>
    <t xml:space="preserve"> SEGUIMIENTO</t>
  </si>
  <si>
    <t>DOCUMENTADO O  REGISTRO</t>
  </si>
  <si>
    <t>CLASE DE CONTROL</t>
  </si>
  <si>
    <t>FRECUENCIA DEL CONTROL</t>
  </si>
  <si>
    <t>TIPO DE CONTROL</t>
  </si>
  <si>
    <t>EXISTE EVIDENCIA</t>
  </si>
  <si>
    <t>RESPONSABLE DE EJECUCION Y SEGUIMIENTO</t>
  </si>
  <si>
    <t>RESULTADO DEL CONTROL</t>
  </si>
  <si>
    <t xml:space="preserve"> FORTALEZA </t>
  </si>
  <si>
    <t>RIESGO/OPORTUNIDAD</t>
  </si>
  <si>
    <t>SOPORTE</t>
  </si>
  <si>
    <t>RIESGO</t>
  </si>
  <si>
    <t>PARTES INTERESADAS</t>
  </si>
  <si>
    <t>SI</t>
  </si>
  <si>
    <t>PREVENTIVO</t>
  </si>
  <si>
    <t>RAZONABLE</t>
  </si>
  <si>
    <t>EXISTE</t>
  </si>
  <si>
    <t>OPORTUNIDAD</t>
  </si>
  <si>
    <t>INTERNO</t>
  </si>
  <si>
    <t>SGSST</t>
  </si>
  <si>
    <t>TECNOLOGIA</t>
  </si>
  <si>
    <t>Anual</t>
  </si>
  <si>
    <t>GESTION INTEGRAL</t>
  </si>
  <si>
    <t>ESTRATEGICO</t>
  </si>
  <si>
    <t xml:space="preserve">No tener los conocimientos actualizados. </t>
  </si>
  <si>
    <t>Se realiza la programacion y planeacion con tiempo.</t>
  </si>
  <si>
    <t>Coordinador del SGI</t>
  </si>
  <si>
    <t>MATRIZ DE CALIFICACION DE OPORTUNIDADES</t>
  </si>
  <si>
    <t>OPORTUNIDAD BAJA</t>
  </si>
  <si>
    <t>OPORTUNIDAD MODERADA</t>
  </si>
  <si>
    <t>NIVEL</t>
  </si>
  <si>
    <t>OPORTUNIDADES</t>
  </si>
  <si>
    <t>REPLANTEAR</t>
  </si>
  <si>
    <t>CONSIDERAR</t>
  </si>
  <si>
    <t>Muy Bajo</t>
  </si>
  <si>
    <t>1 a 5</t>
  </si>
  <si>
    <t>BAJO</t>
  </si>
  <si>
    <t xml:space="preserve">OPORTUNIDAD  </t>
  </si>
  <si>
    <t>Bajo</t>
  </si>
  <si>
    <t>10 a 25</t>
  </si>
  <si>
    <t>MODERADO</t>
  </si>
  <si>
    <t>APROVECHAR</t>
  </si>
  <si>
    <t>Medio</t>
  </si>
  <si>
    <t>30 a 50</t>
  </si>
  <si>
    <t>ALTO</t>
  </si>
  <si>
    <t xml:space="preserve">OPORTUNIDAD </t>
  </si>
  <si>
    <t>Alto</t>
  </si>
  <si>
    <t>60 a 100</t>
  </si>
  <si>
    <t>CRITICO</t>
  </si>
  <si>
    <t>Muy Alto</t>
  </si>
  <si>
    <t xml:space="preserve">OPORTUNIDAD ALTA </t>
  </si>
  <si>
    <t>Insignificante</t>
  </si>
  <si>
    <t>Leve</t>
  </si>
  <si>
    <t>Moderado</t>
  </si>
  <si>
    <t>MUY ALTO</t>
  </si>
  <si>
    <t xml:space="preserve">MATRIZ DE CALIFICACION DE RIESGO </t>
  </si>
  <si>
    <t>RIESGO BAJO</t>
  </si>
  <si>
    <t>RIESGO MODERADO</t>
  </si>
  <si>
    <t>ASUMIR</t>
  </si>
  <si>
    <t>REDUCIR</t>
  </si>
  <si>
    <t>Puede ocurrir solo en Excepciones</t>
  </si>
  <si>
    <t>RIESGO ALTO</t>
  </si>
  <si>
    <t>Puede ocurrir en algun momento</t>
  </si>
  <si>
    <t>EVITAR</t>
  </si>
  <si>
    <t>Podria ocurrir en algun momento</t>
  </si>
  <si>
    <t>RIESGO CRITICO</t>
  </si>
  <si>
    <t>Probablemente ocurriria en la mayoria de las circunstancias</t>
  </si>
  <si>
    <t>Se espera que ocurra en la mayoria de las circunstancias</t>
  </si>
  <si>
    <t>CALIFICAC.</t>
  </si>
  <si>
    <t>NIVEL DEL RIESGO  INHERENTE</t>
  </si>
  <si>
    <t>Tendria consecuencias o efectos minimos en la Empresa</t>
  </si>
  <si>
    <t>Tendria leve impacto o efecto en la Empresa</t>
  </si>
  <si>
    <t>Tendria medianas consecuencias o efectos en la Empresa</t>
  </si>
  <si>
    <t>Tendria altas consecuencias o efectos en la Empresa</t>
  </si>
  <si>
    <t>Tendria desastrosas consecuencias o efectos en la Empresa</t>
  </si>
  <si>
    <t>NIVEL DEL RIESGO RESIDUAL</t>
  </si>
  <si>
    <t>&gt;59</t>
  </si>
  <si>
    <t>RIESGO RESIDUAL =</t>
  </si>
  <si>
    <t>Exposicion al riesgo</t>
  </si>
  <si>
    <t>Eficacia del control</t>
  </si>
  <si>
    <t>OPORTUNIDAD ALTA</t>
  </si>
  <si>
    <t>NIVEL DE RIESGO</t>
  </si>
  <si>
    <t>NIVEL DE OPORTUNIDAD</t>
  </si>
  <si>
    <t>SEGURIDAD Y SALUD EN EL TRABAJO</t>
  </si>
  <si>
    <t>Cronograma                                               Correos Electronicos</t>
  </si>
  <si>
    <t>REVISAR</t>
  </si>
  <si>
    <t>CRONOGRAMA
(fecha limite de cumplimiento)</t>
  </si>
  <si>
    <r>
      <t xml:space="preserve">Control </t>
    </r>
    <r>
      <rPr>
        <b/>
        <sz val="8"/>
        <color rgb="FF00B050"/>
        <rFont val="Arial"/>
        <family val="2"/>
      </rPr>
      <t>CORRECTIVO</t>
    </r>
    <r>
      <rPr>
        <sz val="8"/>
        <color rgb="FF222222"/>
        <rFont val="Arial"/>
        <family val="2"/>
      </rPr>
      <t xml:space="preserve"> Acción orientada a eliminar las causas del riesgo materializado para evitar que vuelva a ocurrir.</t>
    </r>
  </si>
  <si>
    <r>
      <t xml:space="preserve">Control </t>
    </r>
    <r>
      <rPr>
        <b/>
        <sz val="8"/>
        <color rgb="FF00B050"/>
        <rFont val="Arial"/>
        <family val="2"/>
      </rPr>
      <t>PREVENTIVO</t>
    </r>
    <r>
      <rPr>
        <sz val="8"/>
        <color rgb="FF333333"/>
        <rFont val="Arial"/>
        <family val="2"/>
      </rPr>
      <t xml:space="preserve"> Acción orientada a eliminar las causas del riesgo para prevenir su ocurrencia o materialización.</t>
    </r>
  </si>
  <si>
    <t xml:space="preserve">Accidentes </t>
  </si>
  <si>
    <t xml:space="preserve">Lesiones personales durante la ejecucion de la actividades y/o obligaciones contraactuales </t>
  </si>
  <si>
    <t xml:space="preserve">1. Carencia de la cultura de autocuidado
2. Falta de utilizacion de EPP                                                                                                  3. Deficiencia en la capacitacion y reentrenamiento en las actividades </t>
  </si>
  <si>
    <t>1. Posible afectacion fisica de la persona que puede generar incapcidades y dismminucion del personal para realizar las actividades y/o obligaciones contractuales
2. Demandas para la organización por lesiones</t>
  </si>
  <si>
    <t>Capacitacion de EPP y entrega de EPP</t>
  </si>
  <si>
    <t>Acta de Capacitacion de EPP                                       Acta de entrega de EPP</t>
  </si>
  <si>
    <t xml:space="preserve">Gestionar con la  ARL para que realizen capacitacion sobre identificacion de riesgos, riesgo quimicos, biologicos, manejos de estres y habitos saludables  </t>
  </si>
  <si>
    <t xml:space="preserve">seguimiento al plan de capacitacion </t>
  </si>
  <si>
    <t xml:space="preserve">Hacer seguimiento al cronogramas de capacitacion </t>
  </si>
  <si>
    <t>AMENAZA</t>
  </si>
  <si>
    <r>
      <rPr>
        <b/>
        <sz val="12"/>
        <rFont val="Calibri"/>
        <family val="2"/>
        <scheme val="minor"/>
      </rPr>
      <t xml:space="preserve">   CLASIFICACION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     </t>
    </r>
    <r>
      <rPr>
        <b/>
        <sz val="8"/>
        <color rgb="FFFF0000"/>
        <rFont val="Calibri"/>
        <family val="2"/>
        <scheme val="minor"/>
      </rPr>
      <t xml:space="preserve">AMENAZA  </t>
    </r>
    <r>
      <rPr>
        <b/>
        <sz val="8"/>
        <color theme="1"/>
        <rFont val="Calibri"/>
        <family val="2"/>
        <scheme val="minor"/>
      </rPr>
      <t xml:space="preserve">         </t>
    </r>
    <r>
      <rPr>
        <b/>
        <sz val="8"/>
        <color rgb="FF00B050"/>
        <rFont val="Calibri"/>
        <family val="2"/>
        <scheme val="minor"/>
      </rPr>
      <t xml:space="preserve"> OPORTUNIDAD</t>
    </r>
  </si>
  <si>
    <r>
      <rPr>
        <b/>
        <u/>
        <sz val="9"/>
        <color indexed="8"/>
        <rFont val="Calibri"/>
        <family val="2"/>
      </rPr>
      <t>FACTORES EXTERNOS</t>
    </r>
    <r>
      <rPr>
        <b/>
        <sz val="9"/>
        <color indexed="8"/>
        <rFont val="Calibri"/>
        <family val="2"/>
      </rPr>
      <t xml:space="preserve"> (Se determinan las caracteristicas o aspectos esenciales del entorno en el cual opera la entidad. Se pueden considerar factores como: Legales, Políticos, Sociales, Tecnologicos, Sectoriales.) </t>
    </r>
  </si>
  <si>
    <r>
      <rPr>
        <b/>
        <u/>
        <sz val="9"/>
        <color indexed="8"/>
        <rFont val="Calibri"/>
        <family val="2"/>
      </rPr>
      <t>FACTORES INTERNOS</t>
    </r>
    <r>
      <rPr>
        <b/>
        <sz val="9"/>
        <color indexed="8"/>
        <rFont val="Calibri"/>
        <family val="2"/>
      </rPr>
      <t xml:space="preserve"> ( Se determinan las caracteristicas o aspectos esenciales del ambiente en el cual la organización busca alcanzar sus objetivos. Se pueden considerar facores como: Talento Humano, Infraestructura, planeación, recursos financieros)</t>
    </r>
  </si>
  <si>
    <r>
      <rPr>
        <b/>
        <sz val="9"/>
        <color indexed="8"/>
        <rFont val="Calibri"/>
        <family val="2"/>
      </rPr>
      <t>ECONÓMICOS:</t>
    </r>
    <r>
      <rPr>
        <sz val="9"/>
        <color theme="1"/>
        <rFont val="Calibri"/>
        <family val="2"/>
        <scheme val="minor"/>
      </rPr>
      <t xml:space="preserve"> Disponibilidad de capital, emisión de deuda o no pago de esta, liquidez, mercados financieros, desempleo, competencia.</t>
    </r>
  </si>
  <si>
    <r>
      <rPr>
        <b/>
        <sz val="9"/>
        <color indexed="8"/>
        <rFont val="Calibri"/>
        <family val="2"/>
      </rPr>
      <t xml:space="preserve">FINANCIEROS: </t>
    </r>
    <r>
      <rPr>
        <sz val="9"/>
        <color indexed="8"/>
        <rFont val="Calibri"/>
        <family val="2"/>
      </rPr>
      <t>Presupuesto de funcionamiento, recursos de inversión, infraestructura, capacidad instalada.</t>
    </r>
  </si>
  <si>
    <r>
      <rPr>
        <b/>
        <sz val="9"/>
        <color indexed="8"/>
        <rFont val="Calibri"/>
        <family val="2"/>
      </rPr>
      <t>MEDIOAMBIENTALES:</t>
    </r>
    <r>
      <rPr>
        <sz val="9"/>
        <color theme="1"/>
        <rFont val="Calibri"/>
        <family val="2"/>
        <scheme val="minor"/>
      </rPr>
      <t xml:space="preserve"> Emisiones y residuos, energía, catástrofes naturales, desarrollo sostenible.</t>
    </r>
  </si>
  <si>
    <r>
      <rPr>
        <b/>
        <sz val="9"/>
        <color indexed="8"/>
        <rFont val="Calibri"/>
        <family val="2"/>
      </rPr>
      <t>POLÍTICOS:</t>
    </r>
    <r>
      <rPr>
        <sz val="9"/>
        <color theme="1"/>
        <rFont val="Calibri"/>
        <family val="2"/>
        <scheme val="minor"/>
      </rPr>
      <t xml:space="preserve"> Cambios de Gobierno, Legislación, políticas públicas, regulación.</t>
    </r>
  </si>
  <si>
    <r>
      <rPr>
        <b/>
        <sz val="9"/>
        <color indexed="8"/>
        <rFont val="Calibri"/>
        <family val="2"/>
      </rPr>
      <t>PERSONAL:</t>
    </r>
    <r>
      <rPr>
        <sz val="9"/>
        <color theme="1"/>
        <rFont val="Calibri"/>
        <family val="2"/>
        <scheme val="minor"/>
      </rPr>
      <t xml:space="preserve"> Competencia del personal, disponibilidad del personal, seguridad y salud ocupacional.</t>
    </r>
  </si>
  <si>
    <r>
      <rPr>
        <b/>
        <sz val="9"/>
        <color indexed="8"/>
        <rFont val="Calibri"/>
        <family val="2"/>
      </rPr>
      <t>SOCIALES:</t>
    </r>
    <r>
      <rPr>
        <sz val="9"/>
        <color theme="1"/>
        <rFont val="Calibri"/>
        <family val="2"/>
        <scheme val="minor"/>
      </rPr>
      <t xml:space="preserve"> Demografía, responsabiliad social, terrorismo.</t>
    </r>
  </si>
  <si>
    <r>
      <rPr>
        <b/>
        <sz val="9"/>
        <color indexed="8"/>
        <rFont val="Calibri"/>
        <family val="2"/>
      </rPr>
      <t>PROCESOS:</t>
    </r>
    <r>
      <rPr>
        <sz val="9"/>
        <color theme="1"/>
        <rFont val="Calibri"/>
        <family val="2"/>
        <scheme val="minor"/>
      </rPr>
      <t xml:space="preserve"> Capacidad,diseño, ejecución , proveedores, entradas, salidas, gestión del conocimiento.</t>
    </r>
  </si>
  <si>
    <r>
      <rPr>
        <b/>
        <sz val="9"/>
        <color indexed="8"/>
        <rFont val="Calibri"/>
        <family val="2"/>
      </rPr>
      <t>TECNOLÓGICOS:</t>
    </r>
    <r>
      <rPr>
        <sz val="9"/>
        <color theme="1"/>
        <rFont val="Calibri"/>
        <family val="2"/>
        <scheme val="minor"/>
      </rPr>
      <t xml:space="preserve"> Avances en tecnologia, accesos a sistemas de información externos, gobierno en linea.</t>
    </r>
  </si>
  <si>
    <r>
      <rPr>
        <b/>
        <sz val="9"/>
        <color indexed="8"/>
        <rFont val="Calibri"/>
        <family val="2"/>
      </rPr>
      <t>TECNOLOGÍA:</t>
    </r>
    <r>
      <rPr>
        <sz val="9"/>
        <color theme="1"/>
        <rFont val="Calibri"/>
        <family val="2"/>
        <scheme val="minor"/>
      </rPr>
      <t xml:space="preserve"> Integridad de datos, disponibilidad de datos y sistemas, desarrollo, producción, mantenimiento de sistemas de información.</t>
    </r>
  </si>
  <si>
    <r>
      <rPr>
        <b/>
        <sz val="9"/>
        <color indexed="8"/>
        <rFont val="Calibri"/>
        <family val="2"/>
      </rPr>
      <t>COMUNICACIÓN EXTERNA</t>
    </r>
    <r>
      <rPr>
        <sz val="9"/>
        <color theme="1"/>
        <rFont val="Calibri"/>
        <family val="2"/>
        <scheme val="minor"/>
      </rPr>
      <t>:Mecanismos utilizados para entrar en contacto con los usuarios o ciudadanos, canales establecidos para que el
mismo se comunique con la entidad.</t>
    </r>
  </si>
  <si>
    <r>
      <rPr>
        <b/>
        <sz val="9"/>
        <color indexed="8"/>
        <rFont val="Calibri"/>
        <family val="2"/>
      </rPr>
      <t>ESTRATEGICOS</t>
    </r>
    <r>
      <rPr>
        <sz val="9"/>
        <color theme="1"/>
        <rFont val="Calibri"/>
        <family val="2"/>
        <scheme val="minor"/>
      </rPr>
      <t xml:space="preserve"> :Direccionamiento estrategico, planeación institucional,liderazgo, trabajo en equipo </t>
    </r>
  </si>
  <si>
    <r>
      <rPr>
        <b/>
        <sz val="9"/>
        <color indexed="8"/>
        <rFont val="Calibri"/>
        <family val="2"/>
      </rPr>
      <t>COMUNICACIÓN INTERNA</t>
    </r>
    <r>
      <rPr>
        <sz val="9"/>
        <color theme="1"/>
        <rFont val="Calibri"/>
        <family val="2"/>
        <scheme val="minor"/>
      </rPr>
      <t>: Canales utilizados y su efectividad, flujo de la información necesaria para el desarrollo de las operaciones.</t>
    </r>
  </si>
  <si>
    <t>EVALUACIÓN DE LOS CONTROLES</t>
  </si>
  <si>
    <t>Falta de interes de los trabajadores en los temas de seguridad y salud en el trabajo</t>
  </si>
  <si>
    <t>Falta de participacion del personal en las capacitaciones programadas por SST</t>
  </si>
  <si>
    <t>Programas Ambientales</t>
  </si>
  <si>
    <t>Creación de programas ambietales para mayor compromiso con el Medio Ambiente.</t>
  </si>
  <si>
    <t>Buenas practica en conservación del Medio Ambiente.</t>
  </si>
  <si>
    <t>SGA</t>
  </si>
  <si>
    <t>Programa de Uso de Recurso y Gestón de Residuos</t>
  </si>
  <si>
    <t>Hacer seguimiento al cronograma de los Programa Ambientales para su cumplimiento.</t>
  </si>
  <si>
    <t>Coordinador SGI</t>
  </si>
  <si>
    <t>Mensual</t>
  </si>
  <si>
    <t>MANUAL</t>
  </si>
  <si>
    <t>AMBIENTAL</t>
  </si>
  <si>
    <t>Nuevo Personal</t>
  </si>
  <si>
    <t>Mayor capacidad y acompañamiento para asegurar la Seguridad y Salud de los empleados en la organización.</t>
  </si>
  <si>
    <t>Mejor disponibilidad para relización de inspecciónes, actividades, reportes, charlas etc.</t>
  </si>
  <si>
    <t>Asistente de SGI</t>
  </si>
  <si>
    <t>Hoja de vida-Otro SI</t>
  </si>
  <si>
    <t>Fortalecer la importancia del Cuidado del Medio Ambiente y su buena practica de  Uso de Recurso y Gestión de residuos.</t>
  </si>
  <si>
    <t>Programas-Registro asistencia</t>
  </si>
  <si>
    <t xml:space="preserve"> Asistente SGI para el área Integral.</t>
  </si>
  <si>
    <t>Software</t>
  </si>
  <si>
    <t>Tener un software para el Sistema Integrado de Gestión</t>
  </si>
  <si>
    <t>Facilita la gestión  disposición de procedimientos y Formatos. Realiza un seguimiento automatico.                                                    Almacena lla información de forma adecuada.</t>
  </si>
  <si>
    <t>Mejora la administración y aseguramiento del Sistemas de Gestión Integral</t>
  </si>
  <si>
    <t xml:space="preserve">Control para que no se materialize el riesgo </t>
  </si>
  <si>
    <t>Cotización</t>
  </si>
  <si>
    <t>Seguimiento a cotización.</t>
  </si>
  <si>
    <t>Realizar seguimiento a cumplimiento de actividades asignada al Asistente SGI.</t>
  </si>
  <si>
    <t>Compras</t>
  </si>
  <si>
    <t>Trimestral</t>
  </si>
  <si>
    <t>NO</t>
  </si>
  <si>
    <t>Falta de disponibilidad de tiempo de las personas que deben asistir.
Falta de compromiso del personal en general.</t>
  </si>
  <si>
    <t>SGC</t>
  </si>
  <si>
    <t>Copasst                              Recurso Humano                SGI</t>
  </si>
  <si>
    <t>Incumplimiento a los requisitos legales en relación a SST y SGA.</t>
  </si>
  <si>
    <t xml:space="preserve">Incumplimiento a la normatividad legal vigente y a los lineamientos establecidos </t>
  </si>
  <si>
    <t>Pago de sanciones, comparendos y multas.</t>
  </si>
  <si>
    <t xml:space="preserve">Cierre temporal de la empresa, empresa en banca rota. </t>
  </si>
  <si>
    <t>FINANCIEROS</t>
  </si>
  <si>
    <t>Cumplimiento de requisitos legal.</t>
  </si>
  <si>
    <t>SGI</t>
  </si>
  <si>
    <t>Matriz de requisito Legal  Procedimiento Matriz de requisito legal</t>
  </si>
  <si>
    <t>Hacer revision de la paginas web pertinente a la actividad de la empresa para su respectiva actualización.</t>
  </si>
  <si>
    <t xml:space="preserve">SGI                                    Copasst                              </t>
  </si>
  <si>
    <t>Matriz de identificación de peligros y evaluación de riesgos</t>
  </si>
  <si>
    <t>Falta de conocimiento en  los peligros asociado al cargo de cada trabajador</t>
  </si>
  <si>
    <t>Lesiones, Daños materiales</t>
  </si>
  <si>
    <t>Socialización Matriz de identificación de peligros y evaluación de riesgos</t>
  </si>
  <si>
    <t>No tener compromiso con la documentación de la organización (Procedimiento, Planes, Manual, Etc)  del sistema de gestión integral.</t>
  </si>
  <si>
    <t>Entorpesimiento en los procesos, Inadecuado implemetanción.</t>
  </si>
  <si>
    <t>Compromiso con el SGI</t>
  </si>
  <si>
    <t>Insastifacción a los clientes, trazabilidad de actividad incompleta.</t>
  </si>
  <si>
    <t>CUMPLIMIENTO</t>
  </si>
  <si>
    <t>Inducción a personal nuevo, Socialización.</t>
  </si>
  <si>
    <t>Registro de Inducción.</t>
  </si>
  <si>
    <t>Realizar acompañamiento de personal nuevo durante determinado tiempo para adaptación.</t>
  </si>
  <si>
    <t>MATRIZ DE RIESGOS Y OPORTUNIDADES 
CT-GER-FM08-V02
10/07/2020</t>
  </si>
  <si>
    <t>Desconocimintos de riesgos</t>
  </si>
  <si>
    <t>RIESGO RESIDUAL</t>
  </si>
  <si>
    <t>Desconocimiento de las fechas de actividades de los programa.</t>
  </si>
  <si>
    <t>Incumplimiento de las funciones asignadas.</t>
  </si>
  <si>
    <t>Programar cotización de Sotfware para SGI</t>
  </si>
  <si>
    <t>SEGUIMIENTO 1</t>
  </si>
  <si>
    <t>SEGUIMIENTO 2</t>
  </si>
  <si>
    <t>SEGUIMIENTO 3</t>
  </si>
  <si>
    <t>No tener soporte de cotizaciòn</t>
  </si>
  <si>
    <t>Desconocimiento de normatividad vigente.</t>
  </si>
  <si>
    <t>Inecfitividad e incumplimiento  de la capacitacion</t>
  </si>
  <si>
    <t>Se puede generar accidente e Incidente</t>
  </si>
  <si>
    <t>Incumpliendo de actividad por falta de persoal por desconocimiento de programacion.</t>
  </si>
  <si>
    <t>Realizar capcitación de los diferente tipo de riesgos existente en la organización y su control.</t>
  </si>
  <si>
    <t xml:space="preserve">ISO 9001 , ISO 14001:2015 y ISO 45001:2018 </t>
  </si>
  <si>
    <t>Desconociminto de algun control de un riesgos existente.</t>
  </si>
  <si>
    <t xml:space="preserve">Induccion no eficiente para personal nuevo. </t>
  </si>
  <si>
    <t>Cumplimiento de indicadores de accidentalidad en Cero.</t>
  </si>
  <si>
    <t>Cumplimiento de informes mensual. Indicadores, Informe de auditoria.</t>
  </si>
  <si>
    <t>Desconocimiento de las fechas de las actividades de los programa.</t>
  </si>
  <si>
    <t>Hacer seguimiento a las actividades de los Programa Ambientales para su cumplimiento.</t>
  </si>
  <si>
    <t>Revision de cumplimiento de  tareas asignada en relacion al manual de funciones.</t>
  </si>
  <si>
    <t>Hoja de vida-Contrato</t>
  </si>
  <si>
    <t>Reunion con señor Jhony Triana para el programa siete 7 con valor de 22.000.000 en junio 2021</t>
  </si>
  <si>
    <t>En el mes de mayo de 2022 nos reunimos con un asesor de ARL AXXA donde nos propone la integracion de un SOFTWARE para la administracion del SGI</t>
  </si>
  <si>
    <t>Incumpliendo de actividad por falta de personal por desconocimiento de programacion.</t>
  </si>
  <si>
    <t>Hacer revision de la paginas web de los ministerios, congreso y entes pertinentes en relacion a la actividad de la empresa para su respectiva actualización.</t>
  </si>
  <si>
    <t xml:space="preserve"> 11/03/2022 Cumplimiento de actividad del cronograma de capacitacion.</t>
  </si>
  <si>
    <t>Semestral</t>
  </si>
  <si>
    <t>Actualizacion de matriz legal en mes de enero 2022</t>
  </si>
  <si>
    <t xml:space="preserve">Lesiones personales durante la ejecucion de la actividades y/o obligaciones contra actuales </t>
  </si>
  <si>
    <t>Capacitacion de autocuidado, SST  y entrega de EPP</t>
  </si>
  <si>
    <t>Registro de Capacitacion                                   Acta de entrega de EPP</t>
  </si>
  <si>
    <t>Inefectivo e incumplimiento  de la capacitacion</t>
  </si>
  <si>
    <t>Capacitacion de Autocuidad Mes de febrero 2022.</t>
  </si>
  <si>
    <t>Fortalecer la importancia del Cuidado del Medio Ambiente y su buena practica de  Uso de Recurso y Clasificacion de residuos.</t>
  </si>
  <si>
    <t>Enero 2022 se realizo cierre de programa ambiental del año 2021, y se dio apertuna del nuevos programa ambiental para el año 2022.</t>
  </si>
  <si>
    <t>Se realiza para marzo 2022 campaña de siembre en compañia de Ejercito Nacional y corporacion cormacarena como actividad de programa ambiental, sembrando aproximandamente 2000 unidades de planta.</t>
  </si>
  <si>
    <t>1. Posible afectacion fisica de la persona que puede generar incapacidades y disminucion del personal para realizar las actividades y/o obligaciones contraa actuales
2. Demandas para la organización por lesiones</t>
  </si>
  <si>
    <t xml:space="preserve">Gestionar con la  ARL para que realizen capacitacion sobre riesgos expuesto, simulacro y capacitaciones y talleres en autocuidado.  </t>
  </si>
  <si>
    <t>En el mes de mayo de 2022 nos reunimos con un asesor de ARL AXA donde nos propone la integracion de un SOFTWARE para la administracion del SGI</t>
  </si>
  <si>
    <t xml:space="preserve">Se fortalece los programas de ambientales para el año 2023, con el objetivo de mantener una cultura de protección ambiental. </t>
  </si>
  <si>
    <t>Se implementa para el mes de agosto de 2022 un software por parte de la ARL AXA Colpatria para el SGI de nombre KUVANTY.</t>
  </si>
  <si>
    <t>Se realiza actualización de matriz legal en el mes de diciembre 2022</t>
  </si>
  <si>
    <t>Se realiza cambio de ARL donde se programa nueva actividad de capacitaciones para el segundo semestre del 2022.</t>
  </si>
  <si>
    <t>Se realiza Reinducción al personal operativo a mitad de año 2022, donde se le socializa los riesgos expuesto.</t>
  </si>
  <si>
    <t>Se realiza auditoria externa por parte de Bureau Verita en el mes de junio 2022, donde se obtiene 2 No Conformidades Menores.</t>
  </si>
  <si>
    <t>SEGUIMIENTO 1
ENERO 2022</t>
  </si>
  <si>
    <t>SEGUIMIENTO 2
JULIO 2022</t>
  </si>
  <si>
    <t>Se realiza visita a campo para realizacion y cumplimiento de capacitacion planificada.</t>
  </si>
  <si>
    <t>Se contrata HSE en el mes de octubre 2022 para el sector Granada donde realizara capacitaciones para asegurar cobertura de capacitacion al personal.</t>
  </si>
  <si>
    <t>SEGUIMIENTO 3
ENERO 2023</t>
  </si>
  <si>
    <t>Se revisa todas la fuentes de egeneracion den ormatividad para actualizacion de matriz legal</t>
  </si>
  <si>
    <t>SEGUIMIENTO 4
JULIO 2023</t>
  </si>
  <si>
    <t>Se realiza la elaboracion del plan de trabajo con la ARL junto al copasst para el año 2023</t>
  </si>
  <si>
    <t>Se fortalece los conceptos  los programas de gestion para el año 2023, en virtud que se registro 1 accidente laboral el año anterior.</t>
  </si>
  <si>
    <t>Se planifica para el mes de febrero la revision por la direccion con el objetivo de tener claro los objetivos  a cumplir con cada lider de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</si>
</sst>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\ * #,##0.00_ ;_ &quot;$&quot;\ * \-#,##0.00_ ;_ &quot;$&quot;\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222222"/>
      <name val="Calibri Light"/>
      <family val="2"/>
      <scheme val="major"/>
    </font>
    <font>
      <b/>
      <sz val="8"/>
      <color rgb="FF222222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9"/>
      <color indexed="18"/>
      <name val="Calibri"/>
      <family val="2"/>
      <scheme val="minor"/>
    </font>
    <font>
      <sz val="8"/>
      <color rgb="FF333333"/>
      <name val="Arial"/>
      <family val="2"/>
    </font>
    <font>
      <b/>
      <sz val="8"/>
      <color rgb="FF00B050"/>
      <name val="Arial"/>
      <family val="2"/>
    </font>
    <font>
      <sz val="8"/>
      <color rgb="FF222222"/>
      <name val="Arial"/>
      <family val="2"/>
    </font>
    <font>
      <b/>
      <sz val="10"/>
      <name val="Arial Narrow"/>
      <family val="2"/>
    </font>
    <font>
      <b/>
      <u/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gradientFill degree="90">
        <stop position="0">
          <color theme="0"/>
        </stop>
        <stop position="1">
          <color rgb="FF00B050"/>
        </stop>
      </gradientFill>
    </fill>
    <fill>
      <gradientFill degree="90">
        <stop position="0">
          <color theme="0"/>
        </stop>
        <stop position="0.5">
          <color rgb="FF00B050"/>
        </stop>
        <stop position="1">
          <color theme="0"/>
        </stop>
      </gradientFill>
    </fill>
    <fill>
      <gradientFill degree="270">
        <stop position="0">
          <color theme="9"/>
        </stop>
        <stop position="1">
          <color rgb="FFFFFF00"/>
        </stop>
      </gradientFill>
    </fill>
    <fill>
      <gradientFill degree="270">
        <stop position="0">
          <color rgb="FFFFC000"/>
        </stop>
        <stop position="1">
          <color rgb="FFFF0000"/>
        </stop>
      </gradientFill>
    </fill>
    <fill>
      <gradientFill degree="90">
        <stop position="0">
          <color theme="9"/>
        </stop>
        <stop position="1">
          <color rgb="FFFFFF00"/>
        </stop>
      </gradientFill>
    </fill>
    <fill>
      <gradientFill degree="270">
        <stop position="0">
          <color theme="9"/>
        </stop>
        <stop position="1">
          <color rgb="FFFF0000"/>
        </stop>
      </gradientFill>
    </fill>
    <fill>
      <gradientFill degree="270">
        <stop position="0">
          <color theme="0"/>
        </stop>
        <stop position="1">
          <color rgb="FF00B050"/>
        </stop>
      </gradientFill>
    </fill>
    <fill>
      <gradientFill degree="90">
        <stop position="0">
          <color rgb="FFFFFF00"/>
        </stop>
        <stop position="1">
          <color rgb="FF00B050"/>
        </stop>
      </gradient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1" fillId="0" borderId="0"/>
    <xf numFmtId="0" fontId="26" fillId="14" borderId="1">
      <alignment horizontal="center" vertical="center" textRotation="90" wrapText="1"/>
    </xf>
    <xf numFmtId="0" fontId="26" fillId="15" borderId="1">
      <alignment horizontal="center" vertical="center" textRotation="90" wrapText="1"/>
    </xf>
    <xf numFmtId="0" fontId="26" fillId="16" borderId="1">
      <alignment horizontal="center" vertical="center" textRotation="90" wrapText="1"/>
    </xf>
    <xf numFmtId="0" fontId="26" fillId="17" borderId="1">
      <alignment horizontal="center" vertical="center" textRotation="90" wrapText="1"/>
    </xf>
    <xf numFmtId="0" fontId="26" fillId="18" borderId="1">
      <alignment horizontal="center" vertical="center" textRotation="90" wrapText="1"/>
    </xf>
    <xf numFmtId="0" fontId="26" fillId="17" borderId="1">
      <alignment horizontal="center" vertical="center" textRotation="90" wrapText="1"/>
    </xf>
    <xf numFmtId="0" fontId="26" fillId="19" borderId="1">
      <alignment horizontal="center" vertical="center" textRotation="90" wrapText="1"/>
    </xf>
    <xf numFmtId="0" fontId="26" fillId="20" borderId="1">
      <alignment horizontal="center" vertical="center" textRotation="90" wrapText="1"/>
    </xf>
    <xf numFmtId="0" fontId="26" fillId="21" borderId="1">
      <alignment horizontal="center" vertical="center" textRotation="90" wrapText="1"/>
    </xf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30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8" borderId="29" xfId="0" applyFont="1" applyFill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5" fillId="6" borderId="1" xfId="0" applyFont="1" applyFill="1" applyBorder="1"/>
    <xf numFmtId="0" fontId="10" fillId="8" borderId="32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0" fillId="10" borderId="30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10" borderId="33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9" fillId="0" borderId="0" xfId="0" applyFont="1" applyAlignment="1">
      <alignment vertical="center" textRotation="90"/>
    </xf>
    <xf numFmtId="0" fontId="19" fillId="0" borderId="0" xfId="0" applyFont="1" applyAlignment="1">
      <alignment vertical="center" wrapText="1"/>
    </xf>
    <xf numFmtId="0" fontId="10" fillId="8" borderId="34" xfId="0" applyFont="1" applyFill="1" applyBorder="1" applyAlignment="1">
      <alignment horizontal="center" vertical="center"/>
    </xf>
    <xf numFmtId="0" fontId="10" fillId="10" borderId="35" xfId="0" applyFont="1" applyFill="1" applyBorder="1" applyAlignment="1">
      <alignment horizontal="center" vertical="center"/>
    </xf>
    <xf numFmtId="0" fontId="10" fillId="7" borderId="3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1" fillId="7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9" borderId="39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 vertical="center"/>
    </xf>
    <xf numFmtId="0" fontId="10" fillId="8" borderId="39" xfId="0" applyFont="1" applyFill="1" applyBorder="1" applyAlignment="1">
      <alignment horizontal="center" vertical="center"/>
    </xf>
    <xf numFmtId="0" fontId="20" fillId="0" borderId="1" xfId="0" applyFont="1" applyBorder="1"/>
    <xf numFmtId="0" fontId="7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8" borderId="1" xfId="0" applyFont="1" applyFill="1" applyBorder="1"/>
    <xf numFmtId="0" fontId="4" fillId="7" borderId="1" xfId="0" applyFont="1" applyFill="1" applyBorder="1"/>
    <xf numFmtId="0" fontId="10" fillId="0" borderId="1" xfId="0" applyFont="1" applyBorder="1"/>
    <xf numFmtId="0" fontId="10" fillId="8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wrapText="1"/>
    </xf>
    <xf numFmtId="0" fontId="15" fillId="4" borderId="1" xfId="0" applyFont="1" applyFill="1" applyBorder="1" applyAlignment="1">
      <alignment horizontal="justify" vertical="top"/>
    </xf>
    <xf numFmtId="0" fontId="15" fillId="4" borderId="1" xfId="0" applyFont="1" applyFill="1" applyBorder="1" applyAlignment="1">
      <alignment horizontal="justify" vertical="top" wrapText="1"/>
    </xf>
    <xf numFmtId="0" fontId="15" fillId="4" borderId="1" xfId="0" applyFont="1" applyFill="1" applyBorder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29" fillId="4" borderId="5" xfId="0" applyFont="1" applyFill="1" applyBorder="1" applyAlignment="1">
      <alignment vertical="top" wrapText="1"/>
    </xf>
    <xf numFmtId="0" fontId="28" fillId="2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right" vertical="top" wrapText="1"/>
    </xf>
    <xf numFmtId="0" fontId="30" fillId="4" borderId="0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0" fillId="5" borderId="24" xfId="1" applyNumberFormat="1" applyFont="1" applyFill="1" applyBorder="1" applyAlignment="1">
      <alignment horizontal="center" vertical="center"/>
    </xf>
    <xf numFmtId="0" fontId="10" fillId="5" borderId="26" xfId="1" applyNumberFormat="1" applyFont="1" applyFill="1" applyBorder="1" applyAlignment="1">
      <alignment horizontal="center" vertical="center"/>
    </xf>
    <xf numFmtId="9" fontId="10" fillId="0" borderId="8" xfId="1" applyFont="1" applyBorder="1" applyAlignment="1">
      <alignment horizontal="center" vertical="center"/>
    </xf>
    <xf numFmtId="9" fontId="10" fillId="0" borderId="27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0" fillId="0" borderId="16" xfId="0" applyFont="1" applyBorder="1" applyAlignment="1">
      <alignment horizontal="left"/>
    </xf>
    <xf numFmtId="0" fontId="20" fillId="0" borderId="40" xfId="0" applyFont="1" applyBorder="1" applyAlignment="1">
      <alignment horizontal="left"/>
    </xf>
    <xf numFmtId="0" fontId="22" fillId="13" borderId="43" xfId="2" applyFont="1" applyFill="1" applyBorder="1" applyAlignment="1">
      <alignment horizontal="center" vertical="center"/>
    </xf>
    <xf numFmtId="0" fontId="22" fillId="13" borderId="44" xfId="2" applyFont="1" applyFill="1" applyBorder="1" applyAlignment="1">
      <alignment horizontal="center" vertical="center"/>
    </xf>
    <xf numFmtId="0" fontId="22" fillId="13" borderId="46" xfId="2" applyFont="1" applyFill="1" applyBorder="1" applyAlignment="1">
      <alignment horizontal="center" vertical="center"/>
    </xf>
    <xf numFmtId="0" fontId="22" fillId="13" borderId="47" xfId="2" applyFont="1" applyFill="1" applyBorder="1" applyAlignment="1">
      <alignment horizontal="center" vertical="center"/>
    </xf>
    <xf numFmtId="0" fontId="22" fillId="13" borderId="41" xfId="2" applyFont="1" applyFill="1" applyBorder="1" applyAlignment="1">
      <alignment horizontal="center" vertical="center"/>
    </xf>
    <xf numFmtId="0" fontId="22" fillId="13" borderId="42" xfId="2" applyFont="1" applyFill="1" applyBorder="1" applyAlignment="1">
      <alignment horizontal="center" vertical="center"/>
    </xf>
    <xf numFmtId="0" fontId="22" fillId="13" borderId="45" xfId="2" applyFont="1" applyFill="1" applyBorder="1" applyAlignment="1">
      <alignment horizontal="center" vertical="center"/>
    </xf>
  </cellXfs>
  <cellStyles count="14">
    <cellStyle name="Estilo 1" xfId="3" xr:uid="{00000000-0005-0000-0000-000000000000}"/>
    <cellStyle name="Estilo 2" xfId="4" xr:uid="{00000000-0005-0000-0000-000001000000}"/>
    <cellStyle name="Estilo 3" xfId="5" xr:uid="{00000000-0005-0000-0000-000002000000}"/>
    <cellStyle name="Estilo 4" xfId="6" xr:uid="{00000000-0005-0000-0000-000003000000}"/>
    <cellStyle name="Estilo 5" xfId="7" xr:uid="{00000000-0005-0000-0000-000004000000}"/>
    <cellStyle name="Estilo 6" xfId="8" xr:uid="{00000000-0005-0000-0000-000005000000}"/>
    <cellStyle name="Estilo 7" xfId="9" xr:uid="{00000000-0005-0000-0000-000006000000}"/>
    <cellStyle name="Estilo 8" xfId="10" xr:uid="{00000000-0005-0000-0000-000007000000}"/>
    <cellStyle name="Estilo 9" xfId="11" xr:uid="{00000000-0005-0000-0000-000008000000}"/>
    <cellStyle name="Moneda 2" xfId="12" xr:uid="{00000000-0005-0000-0000-000009000000}"/>
    <cellStyle name="Normal" xfId="0" builtinId="0"/>
    <cellStyle name="Normal 2" xfId="2" xr:uid="{00000000-0005-0000-0000-00000B000000}"/>
    <cellStyle name="Porcentaje" xfId="1" builtinId="5"/>
    <cellStyle name="Porcentaje 2" xfId="13" xr:uid="{00000000-0005-0000-0000-00000D000000}"/>
  </cellStyles>
  <dxfs count="38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RIESGO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E09-47C7-99D5-5137B7760DB8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-0.2453703703703704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9-47C7-99D5-5137B7760DB8}"/>
                </c:ext>
              </c:extLst>
            </c:dLbl>
            <c:dLbl>
              <c:idx val="1"/>
              <c:layout>
                <c:manualLayout>
                  <c:x val="0.17222222222222222"/>
                  <c:y val="-6.94444444444444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9-47C7-99D5-5137B7760DB8}"/>
                </c:ext>
              </c:extLst>
            </c:dLbl>
            <c:dLbl>
              <c:idx val="2"/>
              <c:layout>
                <c:manualLayout>
                  <c:x val="3.0555555555555454E-2"/>
                  <c:y val="-0.1388888888888889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09-47C7-99D5-5137B7760DB8}"/>
                </c:ext>
              </c:extLst>
            </c:dLbl>
            <c:spPr>
              <a:solidFill>
                <a:srgbClr val="5B9BD5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INTEGRAL'!$G$32:$G$34</c:f>
              <c:strCache>
                <c:ptCount val="3"/>
                <c:pt idx="0">
                  <c:v>ASUMIR</c:v>
                </c:pt>
                <c:pt idx="1">
                  <c:v>EVITAR</c:v>
                </c:pt>
                <c:pt idx="2">
                  <c:v>REDUCIR</c:v>
                </c:pt>
              </c:strCache>
            </c:strRef>
          </c:cat>
          <c:val>
            <c:numRef>
              <c:f>'GESTION INTEGRAL'!$H$32:$H$34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F-A44E-AB22-E0F947CF1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6423448"/>
        <c:axId val="273598704"/>
        <c:axId val="0"/>
      </c:bar3DChart>
      <c:catAx>
        <c:axId val="38642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598704"/>
        <c:crosses val="autoZero"/>
        <c:auto val="1"/>
        <c:lblAlgn val="ctr"/>
        <c:lblOffset val="100"/>
        <c:noMultiLvlLbl val="0"/>
      </c:catAx>
      <c:valAx>
        <c:axId val="2735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6423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0070C0"/>
                </a:solidFill>
              </a:rPr>
              <a:t>NIVEL</a:t>
            </a:r>
            <a:r>
              <a:rPr lang="es-CO" b="1" baseline="0">
                <a:solidFill>
                  <a:srgbClr val="0070C0"/>
                </a:solidFill>
              </a:rPr>
              <a:t> DE OPORTUNIDAD</a:t>
            </a:r>
            <a:endParaRPr lang="es-CO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A19-4CE4-B397-4D4E9550BCB9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A19-4CE4-B397-4D4E9550BCB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A19-4CE4-B397-4D4E9550BCB9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A19-4CE4-B397-4D4E9550BCB9}"/>
              </c:ext>
            </c:extLst>
          </c:dPt>
          <c:dLbls>
            <c:dLbl>
              <c:idx val="0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19-4CE4-B397-4D4E9550BCB9}"/>
                </c:ext>
              </c:extLst>
            </c:dLbl>
            <c:dLbl>
              <c:idx val="1"/>
              <c:layout>
                <c:manualLayout>
                  <c:x val="-3.3333333333333333E-2"/>
                  <c:y val="-0.2175925925925925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19-4CE4-B397-4D4E9550BCB9}"/>
                </c:ext>
              </c:extLst>
            </c:dLbl>
            <c:dLbl>
              <c:idx val="2"/>
              <c:layout>
                <c:manualLayout>
                  <c:x val="8.3333333333333332E-3"/>
                  <c:y val="-0.2638888888888889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19-4CE4-B397-4D4E9550BCB9}"/>
                </c:ext>
              </c:extLst>
            </c:dLbl>
            <c:dLbl>
              <c:idx val="3"/>
              <c:layout>
                <c:manualLayout>
                  <c:x val="3.6111111111111108E-2"/>
                  <c:y val="-0.185185185185185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19-4CE4-B397-4D4E9550BCB9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2021'!$G$52:$G$55</c:f>
              <c:strCache>
                <c:ptCount val="4"/>
                <c:pt idx="0">
                  <c:v>OPORTUNIDAD ALTA</c:v>
                </c:pt>
                <c:pt idx="1">
                  <c:v>OPORTUNIDAD </c:v>
                </c:pt>
                <c:pt idx="2">
                  <c:v>OPORTUNIDAD MODERADA</c:v>
                </c:pt>
                <c:pt idx="3">
                  <c:v>OPORTUNIDAD BAJA</c:v>
                </c:pt>
              </c:strCache>
            </c:strRef>
          </c:cat>
          <c:val>
            <c:numRef>
              <c:f>'GESTION INTEGRAL 2021'!$H$52:$H$55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19-4CE4-B397-4D4E9550B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72248"/>
        <c:axId val="61672640"/>
        <c:axId val="0"/>
      </c:bar3DChart>
      <c:catAx>
        <c:axId val="6167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2640"/>
        <c:crosses val="autoZero"/>
        <c:auto val="1"/>
        <c:lblAlgn val="ctr"/>
        <c:lblOffset val="100"/>
        <c:noMultiLvlLbl val="0"/>
      </c:catAx>
      <c:valAx>
        <c:axId val="6167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2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RIESGO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0B6-4806-9EF6-E157243D2340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-0.2453703703703704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B6-4806-9EF6-E157243D2340}"/>
                </c:ext>
              </c:extLst>
            </c:dLbl>
            <c:dLbl>
              <c:idx val="1"/>
              <c:layout>
                <c:manualLayout>
                  <c:x val="0.17222222222222222"/>
                  <c:y val="-6.94444444444444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B6-4806-9EF6-E157243D2340}"/>
                </c:ext>
              </c:extLst>
            </c:dLbl>
            <c:dLbl>
              <c:idx val="2"/>
              <c:layout>
                <c:manualLayout>
                  <c:x val="3.0555555555555454E-2"/>
                  <c:y val="-0.1388888888888889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B6-4806-9EF6-E157243D2340}"/>
                </c:ext>
              </c:extLst>
            </c:dLbl>
            <c:spPr>
              <a:solidFill>
                <a:srgbClr val="5B9BD5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2022'!$G$32:$G$34</c:f>
              <c:strCache>
                <c:ptCount val="3"/>
                <c:pt idx="0">
                  <c:v>ASUMIR</c:v>
                </c:pt>
                <c:pt idx="1">
                  <c:v>EVITAR</c:v>
                </c:pt>
                <c:pt idx="2">
                  <c:v>REDUCIR</c:v>
                </c:pt>
              </c:strCache>
            </c:strRef>
          </c:cat>
          <c:val>
            <c:numRef>
              <c:f>'GESTION INTEGRAL 2022'!$H$32:$H$34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6-4806-9EF6-E157243D2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6423448"/>
        <c:axId val="273598704"/>
        <c:axId val="0"/>
      </c:bar3DChart>
      <c:catAx>
        <c:axId val="38642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598704"/>
        <c:crosses val="autoZero"/>
        <c:auto val="1"/>
        <c:lblAlgn val="ctr"/>
        <c:lblOffset val="100"/>
        <c:noMultiLvlLbl val="0"/>
      </c:catAx>
      <c:valAx>
        <c:axId val="2735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6423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OPORTUNIDADES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587-4D77-BAD2-E1A135389254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587-4D77-BAD2-E1A13538925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587-4D77-BAD2-E1A135389254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87-4D77-BAD2-E1A135389254}"/>
                </c:ext>
              </c:extLst>
            </c:dLbl>
            <c:dLbl>
              <c:idx val="1"/>
              <c:layout>
                <c:manualLayout>
                  <c:x val="3.0555555555555454E-2"/>
                  <c:y val="-0.1388888888888889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87-4D77-BAD2-E1A135389254}"/>
                </c:ext>
              </c:extLst>
            </c:dLbl>
            <c:dLbl>
              <c:idx val="2"/>
              <c:layout>
                <c:manualLayout>
                  <c:x val="3.888888888888889E-2"/>
                  <c:y val="-0.152777777777777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87-4D77-BAD2-E1A135389254}"/>
                </c:ext>
              </c:extLst>
            </c:dLbl>
            <c:spPr>
              <a:solidFill>
                <a:srgbClr val="5B9BD5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2022'!$G$38:$G$40</c:f>
              <c:strCache>
                <c:ptCount val="3"/>
                <c:pt idx="0">
                  <c:v>APROVECHAR</c:v>
                </c:pt>
                <c:pt idx="1">
                  <c:v>REVISAR</c:v>
                </c:pt>
                <c:pt idx="2">
                  <c:v>REPLANTEAR</c:v>
                </c:pt>
              </c:strCache>
            </c:strRef>
          </c:cat>
          <c:val>
            <c:numRef>
              <c:f>'GESTION INTEGRAL 2022'!$H$38:$H$40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87-4D77-BAD2-E1A135389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213360"/>
        <c:axId val="386906040"/>
        <c:axId val="0"/>
      </c:bar3DChart>
      <c:catAx>
        <c:axId val="38921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6906040"/>
        <c:crosses val="autoZero"/>
        <c:auto val="1"/>
        <c:lblAlgn val="ctr"/>
        <c:lblOffset val="100"/>
        <c:noMultiLvlLbl val="0"/>
      </c:catAx>
      <c:valAx>
        <c:axId val="38690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921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928258967629044E-2"/>
          <c:y val="7.029119314798013E-2"/>
          <c:w val="0.8966272965879265"/>
          <c:h val="0.8497604672971876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697-434F-B803-D8221E6CCA91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697-434F-B803-D8221E6CCA91}"/>
              </c:ext>
            </c:extLst>
          </c:dPt>
          <c:dLbls>
            <c:dLbl>
              <c:idx val="0"/>
              <c:layout>
                <c:manualLayout>
                  <c:x val="2.2222222222222223E-2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97-434F-B803-D8221E6CCA91}"/>
                </c:ext>
              </c:extLst>
            </c:dLbl>
            <c:dLbl>
              <c:idx val="1"/>
              <c:layout>
                <c:manualLayout>
                  <c:x val="1.6666666666666666E-2"/>
                  <c:y val="-0.101851851851851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97-434F-B803-D8221E6CCA91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2022'!$G$42:$G$43</c:f>
              <c:strCache>
                <c:ptCount val="2"/>
                <c:pt idx="0">
                  <c:v>AMENAZA</c:v>
                </c:pt>
                <c:pt idx="1">
                  <c:v>OPORTUNIDAD</c:v>
                </c:pt>
              </c:strCache>
            </c:strRef>
          </c:cat>
          <c:val>
            <c:numRef>
              <c:f>'GESTION INTEGRAL 2022'!$H$42:$H$43</c:f>
              <c:numCache>
                <c:formatCode>General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97-434F-B803-D8221E6CC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5423648"/>
        <c:axId val="61670288"/>
        <c:axId val="0"/>
      </c:bar3DChart>
      <c:catAx>
        <c:axId val="27542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0288"/>
        <c:crosses val="autoZero"/>
        <c:auto val="1"/>
        <c:lblAlgn val="ctr"/>
        <c:lblOffset val="100"/>
        <c:noMultiLvlLbl val="0"/>
      </c:catAx>
      <c:valAx>
        <c:axId val="6167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42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0070C0"/>
                </a:solidFill>
              </a:rPr>
              <a:t>NIVEL</a:t>
            </a:r>
            <a:r>
              <a:rPr lang="es-CO" b="1" baseline="0">
                <a:solidFill>
                  <a:srgbClr val="0070C0"/>
                </a:solidFill>
              </a:rPr>
              <a:t> DE RIESGO</a:t>
            </a:r>
            <a:endParaRPr lang="es-CO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372-40F2-A175-EFC985B29FE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372-40F2-A175-EFC985B29FE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372-40F2-A175-EFC985B29FEE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372-40F2-A175-EFC985B29FEE}"/>
              </c:ext>
            </c:extLst>
          </c:dPt>
          <c:dLbls>
            <c:dLbl>
              <c:idx val="0"/>
              <c:layout>
                <c:manualLayout>
                  <c:x val="2.5462668816039986E-17"/>
                  <c:y val="-0.1759259259259259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72-40F2-A175-EFC985B29FEE}"/>
                </c:ext>
              </c:extLst>
            </c:dLbl>
            <c:dLbl>
              <c:idx val="1"/>
              <c:layout>
                <c:manualLayout>
                  <c:x val="-0.15277777777777779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72-40F2-A175-EFC985B29FEE}"/>
                </c:ext>
              </c:extLst>
            </c:dLbl>
            <c:dLbl>
              <c:idx val="2"/>
              <c:layout>
                <c:manualLayout>
                  <c:x val="3.6111111111111011E-2"/>
                  <c:y val="-0.222222222222222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72-40F2-A175-EFC985B29FEE}"/>
                </c:ext>
              </c:extLst>
            </c:dLbl>
            <c:dLbl>
              <c:idx val="3"/>
              <c:layout>
                <c:manualLayout>
                  <c:x val="4.1666666666666664E-2"/>
                  <c:y val="-0.180555555555555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72-40F2-A175-EFC985B29FEE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2022'!$G$46:$G$49</c:f>
              <c:strCache>
                <c:ptCount val="4"/>
                <c:pt idx="0">
                  <c:v>RIESGO CRITICO</c:v>
                </c:pt>
                <c:pt idx="1">
                  <c:v>RIESGO ALTO</c:v>
                </c:pt>
                <c:pt idx="2">
                  <c:v>RIESGO MODERADO</c:v>
                </c:pt>
                <c:pt idx="3">
                  <c:v>RIESGO BAJO</c:v>
                </c:pt>
              </c:strCache>
            </c:strRef>
          </c:cat>
          <c:val>
            <c:numRef>
              <c:f>'GESTION INTEGRAL 2022'!$H$46:$H$49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72-40F2-A175-EFC985B2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71072"/>
        <c:axId val="61671464"/>
        <c:axId val="0"/>
      </c:bar3DChart>
      <c:catAx>
        <c:axId val="6167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1464"/>
        <c:crosses val="autoZero"/>
        <c:auto val="1"/>
        <c:lblAlgn val="ctr"/>
        <c:lblOffset val="100"/>
        <c:noMultiLvlLbl val="0"/>
      </c:catAx>
      <c:valAx>
        <c:axId val="6167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0070C0"/>
                </a:solidFill>
              </a:rPr>
              <a:t>NIVEL</a:t>
            </a:r>
            <a:r>
              <a:rPr lang="es-CO" b="1" baseline="0">
                <a:solidFill>
                  <a:srgbClr val="0070C0"/>
                </a:solidFill>
              </a:rPr>
              <a:t> DE OPORTUNIDAD</a:t>
            </a:r>
            <a:endParaRPr lang="es-CO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1E-45E5-A4B8-D6CDE71885E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1E-45E5-A4B8-D6CDE71885E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01E-45E5-A4B8-D6CDE71885E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01E-45E5-A4B8-D6CDE71885E3}"/>
              </c:ext>
            </c:extLst>
          </c:dPt>
          <c:dLbls>
            <c:dLbl>
              <c:idx val="0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1E-45E5-A4B8-D6CDE71885E3}"/>
                </c:ext>
              </c:extLst>
            </c:dLbl>
            <c:dLbl>
              <c:idx val="1"/>
              <c:layout>
                <c:manualLayout>
                  <c:x val="-3.3333333333333333E-2"/>
                  <c:y val="-0.2175925925925925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1E-45E5-A4B8-D6CDE71885E3}"/>
                </c:ext>
              </c:extLst>
            </c:dLbl>
            <c:dLbl>
              <c:idx val="2"/>
              <c:layout>
                <c:manualLayout>
                  <c:x val="8.3333333333333332E-3"/>
                  <c:y val="-0.2638888888888889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1E-45E5-A4B8-D6CDE71885E3}"/>
                </c:ext>
              </c:extLst>
            </c:dLbl>
            <c:dLbl>
              <c:idx val="3"/>
              <c:layout>
                <c:manualLayout>
                  <c:x val="3.6111111111111108E-2"/>
                  <c:y val="-0.185185185185185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1E-45E5-A4B8-D6CDE71885E3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2022'!$G$52:$G$55</c:f>
              <c:strCache>
                <c:ptCount val="4"/>
                <c:pt idx="0">
                  <c:v>OPORTUNIDAD ALTA</c:v>
                </c:pt>
                <c:pt idx="1">
                  <c:v>OPORTUNIDAD </c:v>
                </c:pt>
                <c:pt idx="2">
                  <c:v>OPORTUNIDAD MODERADA</c:v>
                </c:pt>
                <c:pt idx="3">
                  <c:v>OPORTUNIDAD BAJA</c:v>
                </c:pt>
              </c:strCache>
            </c:strRef>
          </c:cat>
          <c:val>
            <c:numRef>
              <c:f>'GESTION INTEGRAL 2022'!$H$52:$H$55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1E-45E5-A4B8-D6CDE7188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72248"/>
        <c:axId val="61672640"/>
        <c:axId val="0"/>
      </c:bar3DChart>
      <c:catAx>
        <c:axId val="6167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2640"/>
        <c:crosses val="autoZero"/>
        <c:auto val="1"/>
        <c:lblAlgn val="ctr"/>
        <c:lblOffset val="100"/>
        <c:noMultiLvlLbl val="0"/>
      </c:catAx>
      <c:valAx>
        <c:axId val="6167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2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RIESGO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778-490A-A6C3-834CF01D09B2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-0.2453703703703704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78-490A-A6C3-834CF01D09B2}"/>
                </c:ext>
              </c:extLst>
            </c:dLbl>
            <c:dLbl>
              <c:idx val="1"/>
              <c:layout>
                <c:manualLayout>
                  <c:x val="0.17222222222222222"/>
                  <c:y val="-6.94444444444444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78-490A-A6C3-834CF01D09B2}"/>
                </c:ext>
              </c:extLst>
            </c:dLbl>
            <c:dLbl>
              <c:idx val="2"/>
              <c:layout>
                <c:manualLayout>
                  <c:x val="3.0555555555555454E-2"/>
                  <c:y val="-0.1388888888888889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78-490A-A6C3-834CF01D09B2}"/>
                </c:ext>
              </c:extLst>
            </c:dLbl>
            <c:spPr>
              <a:solidFill>
                <a:srgbClr val="5B9BD5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2023'!$G$32:$G$34</c:f>
              <c:strCache>
                <c:ptCount val="3"/>
                <c:pt idx="0">
                  <c:v>ASUMIR</c:v>
                </c:pt>
                <c:pt idx="1">
                  <c:v>EVITAR</c:v>
                </c:pt>
                <c:pt idx="2">
                  <c:v>REDUCIR</c:v>
                </c:pt>
              </c:strCache>
            </c:strRef>
          </c:cat>
          <c:val>
            <c:numRef>
              <c:f>'GESTION INTEGRAL 2023'!$H$32:$H$34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8-490A-A6C3-834CF01D0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6423448"/>
        <c:axId val="273598704"/>
        <c:axId val="0"/>
      </c:bar3DChart>
      <c:catAx>
        <c:axId val="38642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598704"/>
        <c:crosses val="autoZero"/>
        <c:auto val="1"/>
        <c:lblAlgn val="ctr"/>
        <c:lblOffset val="100"/>
        <c:noMultiLvlLbl val="0"/>
      </c:catAx>
      <c:valAx>
        <c:axId val="2735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6423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OPORTUNIDADES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566-47E4-A37E-1210BE5CEDF3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566-47E4-A37E-1210BE5CEDF3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566-47E4-A37E-1210BE5CEDF3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66-47E4-A37E-1210BE5CEDF3}"/>
                </c:ext>
              </c:extLst>
            </c:dLbl>
            <c:dLbl>
              <c:idx val="1"/>
              <c:layout>
                <c:manualLayout>
                  <c:x val="3.0555555555555454E-2"/>
                  <c:y val="-0.1388888888888889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66-47E4-A37E-1210BE5CEDF3}"/>
                </c:ext>
              </c:extLst>
            </c:dLbl>
            <c:dLbl>
              <c:idx val="2"/>
              <c:layout>
                <c:manualLayout>
                  <c:x val="3.888888888888889E-2"/>
                  <c:y val="-0.152777777777777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66-47E4-A37E-1210BE5CEDF3}"/>
                </c:ext>
              </c:extLst>
            </c:dLbl>
            <c:spPr>
              <a:solidFill>
                <a:srgbClr val="5B9BD5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2023'!$G$38:$G$40</c:f>
              <c:strCache>
                <c:ptCount val="3"/>
                <c:pt idx="0">
                  <c:v>APROVECHAR</c:v>
                </c:pt>
                <c:pt idx="1">
                  <c:v>REVISAR</c:v>
                </c:pt>
                <c:pt idx="2">
                  <c:v>REPLANTEAR</c:v>
                </c:pt>
              </c:strCache>
            </c:strRef>
          </c:cat>
          <c:val>
            <c:numRef>
              <c:f>'GESTION INTEGRAL 2023'!$H$38:$H$40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6-47E4-A37E-1210BE5C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213360"/>
        <c:axId val="386906040"/>
        <c:axId val="0"/>
      </c:bar3DChart>
      <c:catAx>
        <c:axId val="38921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6906040"/>
        <c:crosses val="autoZero"/>
        <c:auto val="1"/>
        <c:lblAlgn val="ctr"/>
        <c:lblOffset val="100"/>
        <c:noMultiLvlLbl val="0"/>
      </c:catAx>
      <c:valAx>
        <c:axId val="38690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921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928258967629044E-2"/>
          <c:y val="7.029119314798013E-2"/>
          <c:w val="0.8966272965879265"/>
          <c:h val="0.8497604672971876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701-4EEB-A708-6A785BFA77BF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701-4EEB-A708-6A785BFA77BF}"/>
              </c:ext>
            </c:extLst>
          </c:dPt>
          <c:dLbls>
            <c:dLbl>
              <c:idx val="0"/>
              <c:layout>
                <c:manualLayout>
                  <c:x val="2.2222222222222223E-2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01-4EEB-A708-6A785BFA77BF}"/>
                </c:ext>
              </c:extLst>
            </c:dLbl>
            <c:dLbl>
              <c:idx val="1"/>
              <c:layout>
                <c:manualLayout>
                  <c:x val="1.6666666666666666E-2"/>
                  <c:y val="-0.101851851851851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01-4EEB-A708-6A785BFA77BF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2023'!$G$42:$G$43</c:f>
              <c:strCache>
                <c:ptCount val="2"/>
                <c:pt idx="0">
                  <c:v>AMENAZA</c:v>
                </c:pt>
                <c:pt idx="1">
                  <c:v>OPORTUNIDAD</c:v>
                </c:pt>
              </c:strCache>
            </c:strRef>
          </c:cat>
          <c:val>
            <c:numRef>
              <c:f>'GESTION INTEGRAL 2023'!$H$42:$H$43</c:f>
              <c:numCache>
                <c:formatCode>General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01-4EEB-A708-6A785BFA7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5423648"/>
        <c:axId val="61670288"/>
        <c:axId val="0"/>
      </c:bar3DChart>
      <c:catAx>
        <c:axId val="27542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0288"/>
        <c:crosses val="autoZero"/>
        <c:auto val="1"/>
        <c:lblAlgn val="ctr"/>
        <c:lblOffset val="100"/>
        <c:noMultiLvlLbl val="0"/>
      </c:catAx>
      <c:valAx>
        <c:axId val="6167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42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0070C0"/>
                </a:solidFill>
              </a:rPr>
              <a:t>NIVEL</a:t>
            </a:r>
            <a:r>
              <a:rPr lang="es-CO" b="1" baseline="0">
                <a:solidFill>
                  <a:srgbClr val="0070C0"/>
                </a:solidFill>
              </a:rPr>
              <a:t> DE RIESGO</a:t>
            </a:r>
            <a:endParaRPr lang="es-CO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C42-4C5A-82D2-E2E339C347D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C42-4C5A-82D2-E2E339C347D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C42-4C5A-82D2-E2E339C347D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C42-4C5A-82D2-E2E339C347DF}"/>
              </c:ext>
            </c:extLst>
          </c:dPt>
          <c:dLbls>
            <c:dLbl>
              <c:idx val="0"/>
              <c:layout>
                <c:manualLayout>
                  <c:x val="2.5462668816039986E-17"/>
                  <c:y val="-0.1759259259259259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42-4C5A-82D2-E2E339C347DF}"/>
                </c:ext>
              </c:extLst>
            </c:dLbl>
            <c:dLbl>
              <c:idx val="1"/>
              <c:layout>
                <c:manualLayout>
                  <c:x val="-0.15277777777777779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42-4C5A-82D2-E2E339C347DF}"/>
                </c:ext>
              </c:extLst>
            </c:dLbl>
            <c:dLbl>
              <c:idx val="2"/>
              <c:layout>
                <c:manualLayout>
                  <c:x val="3.6111111111111011E-2"/>
                  <c:y val="-0.222222222222222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42-4C5A-82D2-E2E339C347DF}"/>
                </c:ext>
              </c:extLst>
            </c:dLbl>
            <c:dLbl>
              <c:idx val="3"/>
              <c:layout>
                <c:manualLayout>
                  <c:x val="4.1666666666666664E-2"/>
                  <c:y val="-0.180555555555555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42-4C5A-82D2-E2E339C347DF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2023'!$G$46:$G$49</c:f>
              <c:strCache>
                <c:ptCount val="4"/>
                <c:pt idx="0">
                  <c:v>RIESGO CRITICO</c:v>
                </c:pt>
                <c:pt idx="1">
                  <c:v>RIESGO ALTO</c:v>
                </c:pt>
                <c:pt idx="2">
                  <c:v>RIESGO MODERADO</c:v>
                </c:pt>
                <c:pt idx="3">
                  <c:v>RIESGO BAJO</c:v>
                </c:pt>
              </c:strCache>
            </c:strRef>
          </c:cat>
          <c:val>
            <c:numRef>
              <c:f>'GESTION INTEGRAL 2023'!$H$46:$H$49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42-4C5A-82D2-E2E339C34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71072"/>
        <c:axId val="61671464"/>
        <c:axId val="0"/>
      </c:bar3DChart>
      <c:catAx>
        <c:axId val="6167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1464"/>
        <c:crosses val="autoZero"/>
        <c:auto val="1"/>
        <c:lblAlgn val="ctr"/>
        <c:lblOffset val="100"/>
        <c:noMultiLvlLbl val="0"/>
      </c:catAx>
      <c:valAx>
        <c:axId val="6167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OPORTUNIDADES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40-4E49-B339-BE81C6C867A8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40-4E49-B339-BE81C6C867A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40-4E49-B339-BE81C6C867A8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40-4E49-B339-BE81C6C867A8}"/>
                </c:ext>
              </c:extLst>
            </c:dLbl>
            <c:dLbl>
              <c:idx val="1"/>
              <c:layout>
                <c:manualLayout>
                  <c:x val="3.0555555555555454E-2"/>
                  <c:y val="-0.1388888888888889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40-4E49-B339-BE81C6C867A8}"/>
                </c:ext>
              </c:extLst>
            </c:dLbl>
            <c:dLbl>
              <c:idx val="2"/>
              <c:layout>
                <c:manualLayout>
                  <c:x val="3.888888888888889E-2"/>
                  <c:y val="-0.152777777777777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40-4E49-B339-BE81C6C867A8}"/>
                </c:ext>
              </c:extLst>
            </c:dLbl>
            <c:spPr>
              <a:solidFill>
                <a:srgbClr val="5B9BD5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INTEGRAL'!$G$38:$G$40</c:f>
              <c:strCache>
                <c:ptCount val="3"/>
                <c:pt idx="0">
                  <c:v>APROVECHAR</c:v>
                </c:pt>
                <c:pt idx="1">
                  <c:v>REVISAR</c:v>
                </c:pt>
                <c:pt idx="2">
                  <c:v>REPLANTEAR</c:v>
                </c:pt>
              </c:strCache>
            </c:strRef>
          </c:cat>
          <c:val>
            <c:numRef>
              <c:f>'GESTION INTEGRAL'!$H$38:$H$40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8-F544-97EE-AE05FFF3D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213360"/>
        <c:axId val="386906040"/>
        <c:axId val="0"/>
      </c:bar3DChart>
      <c:catAx>
        <c:axId val="38921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6906040"/>
        <c:crosses val="autoZero"/>
        <c:auto val="1"/>
        <c:lblAlgn val="ctr"/>
        <c:lblOffset val="100"/>
        <c:noMultiLvlLbl val="0"/>
      </c:catAx>
      <c:valAx>
        <c:axId val="38690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921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0070C0"/>
                </a:solidFill>
              </a:rPr>
              <a:t>NIVEL</a:t>
            </a:r>
            <a:r>
              <a:rPr lang="es-CO" b="1" baseline="0">
                <a:solidFill>
                  <a:srgbClr val="0070C0"/>
                </a:solidFill>
              </a:rPr>
              <a:t> DE OPORTUNIDAD</a:t>
            </a:r>
            <a:endParaRPr lang="es-CO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547-4E39-9488-B6FE9BA0205D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547-4E39-9488-B6FE9BA0205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547-4E39-9488-B6FE9BA0205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547-4E39-9488-B6FE9BA0205D}"/>
              </c:ext>
            </c:extLst>
          </c:dPt>
          <c:dLbls>
            <c:dLbl>
              <c:idx val="0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47-4E39-9488-B6FE9BA0205D}"/>
                </c:ext>
              </c:extLst>
            </c:dLbl>
            <c:dLbl>
              <c:idx val="1"/>
              <c:layout>
                <c:manualLayout>
                  <c:x val="-3.3333333333333333E-2"/>
                  <c:y val="-0.2175925925925925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47-4E39-9488-B6FE9BA0205D}"/>
                </c:ext>
              </c:extLst>
            </c:dLbl>
            <c:dLbl>
              <c:idx val="2"/>
              <c:layout>
                <c:manualLayout>
                  <c:x val="8.3333333333333332E-3"/>
                  <c:y val="-0.2638888888888889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47-4E39-9488-B6FE9BA0205D}"/>
                </c:ext>
              </c:extLst>
            </c:dLbl>
            <c:dLbl>
              <c:idx val="3"/>
              <c:layout>
                <c:manualLayout>
                  <c:x val="3.6111111111111108E-2"/>
                  <c:y val="-0.185185185185185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47-4E39-9488-B6FE9BA0205D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2023'!$G$52:$G$55</c:f>
              <c:strCache>
                <c:ptCount val="4"/>
                <c:pt idx="0">
                  <c:v>OPORTUNIDAD ALTA</c:v>
                </c:pt>
                <c:pt idx="1">
                  <c:v>OPORTUNIDAD </c:v>
                </c:pt>
                <c:pt idx="2">
                  <c:v>OPORTUNIDAD MODERADA</c:v>
                </c:pt>
                <c:pt idx="3">
                  <c:v>OPORTUNIDAD BAJA</c:v>
                </c:pt>
              </c:strCache>
            </c:strRef>
          </c:cat>
          <c:val>
            <c:numRef>
              <c:f>'GESTION INTEGRAL 2023'!$H$52:$H$55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47-4E39-9488-B6FE9BA02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72248"/>
        <c:axId val="61672640"/>
        <c:axId val="0"/>
      </c:bar3DChart>
      <c:catAx>
        <c:axId val="6167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2640"/>
        <c:crosses val="autoZero"/>
        <c:auto val="1"/>
        <c:lblAlgn val="ctr"/>
        <c:lblOffset val="100"/>
        <c:noMultiLvlLbl val="0"/>
      </c:catAx>
      <c:valAx>
        <c:axId val="6167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2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928258967629044E-2"/>
          <c:y val="7.029119314798013E-2"/>
          <c:w val="0.8966272965879265"/>
          <c:h val="0.8497604672971876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EAF-4CB0-ABEF-AC61A6A8C6FB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EAF-4CB0-ABEF-AC61A6A8C6FB}"/>
              </c:ext>
            </c:extLst>
          </c:dPt>
          <c:dLbls>
            <c:dLbl>
              <c:idx val="0"/>
              <c:layout>
                <c:manualLayout>
                  <c:x val="2.2222222222222223E-2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AF-4CB0-ABEF-AC61A6A8C6FB}"/>
                </c:ext>
              </c:extLst>
            </c:dLbl>
            <c:dLbl>
              <c:idx val="1"/>
              <c:layout>
                <c:manualLayout>
                  <c:x val="1.6666666666666666E-2"/>
                  <c:y val="-0.101851851851851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AF-4CB0-ABEF-AC61A6A8C6FB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INTEGRAL'!$G$42:$G$43</c:f>
              <c:strCache>
                <c:ptCount val="2"/>
                <c:pt idx="0">
                  <c:v>AMENAZA</c:v>
                </c:pt>
                <c:pt idx="1">
                  <c:v>OPORTUNIDAD</c:v>
                </c:pt>
              </c:strCache>
            </c:strRef>
          </c:cat>
          <c:val>
            <c:numRef>
              <c:f>'GESTION INTEGRAL'!$H$42:$H$43</c:f>
              <c:numCache>
                <c:formatCode>General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E-BE40-9E6A-799804BD4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5423648"/>
        <c:axId val="61670288"/>
        <c:axId val="0"/>
      </c:bar3DChart>
      <c:catAx>
        <c:axId val="27542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0288"/>
        <c:crosses val="autoZero"/>
        <c:auto val="1"/>
        <c:lblAlgn val="ctr"/>
        <c:lblOffset val="100"/>
        <c:noMultiLvlLbl val="0"/>
      </c:catAx>
      <c:valAx>
        <c:axId val="6167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42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0070C0"/>
                </a:solidFill>
              </a:rPr>
              <a:t>NIVEL</a:t>
            </a:r>
            <a:r>
              <a:rPr lang="es-CO" b="1" baseline="0">
                <a:solidFill>
                  <a:srgbClr val="0070C0"/>
                </a:solidFill>
              </a:rPr>
              <a:t> DE RIESGO</a:t>
            </a:r>
            <a:endParaRPr lang="es-CO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A28-4C08-81E1-7F6F0D1332F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A28-4C08-81E1-7F6F0D1332F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A28-4C08-81E1-7F6F0D1332F9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A28-4C08-81E1-7F6F0D1332F9}"/>
              </c:ext>
            </c:extLst>
          </c:dPt>
          <c:dLbls>
            <c:dLbl>
              <c:idx val="0"/>
              <c:layout>
                <c:manualLayout>
                  <c:x val="2.5462668816039986E-17"/>
                  <c:y val="-0.1759259259259259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28-4C08-81E1-7F6F0D1332F9}"/>
                </c:ext>
              </c:extLst>
            </c:dLbl>
            <c:dLbl>
              <c:idx val="1"/>
              <c:layout>
                <c:manualLayout>
                  <c:x val="-0.15277777777777779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28-4C08-81E1-7F6F0D1332F9}"/>
                </c:ext>
              </c:extLst>
            </c:dLbl>
            <c:dLbl>
              <c:idx val="2"/>
              <c:layout>
                <c:manualLayout>
                  <c:x val="3.6111111111111011E-2"/>
                  <c:y val="-0.222222222222222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28-4C08-81E1-7F6F0D1332F9}"/>
                </c:ext>
              </c:extLst>
            </c:dLbl>
            <c:dLbl>
              <c:idx val="3"/>
              <c:layout>
                <c:manualLayout>
                  <c:x val="4.1666666666666664E-2"/>
                  <c:y val="-0.180555555555555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28-4C08-81E1-7F6F0D1332F9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INTEGRAL'!$G$46:$G$49</c:f>
              <c:strCache>
                <c:ptCount val="4"/>
                <c:pt idx="0">
                  <c:v>RIESGO CRITICO</c:v>
                </c:pt>
                <c:pt idx="1">
                  <c:v>RIESGO ALTO</c:v>
                </c:pt>
                <c:pt idx="2">
                  <c:v>RIESGO MODERADO</c:v>
                </c:pt>
                <c:pt idx="3">
                  <c:v>RIESGO BAJO</c:v>
                </c:pt>
              </c:strCache>
            </c:strRef>
          </c:cat>
          <c:val>
            <c:numRef>
              <c:f>'GESTION INTEGRAL'!$H$46:$H$49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0-B249-8DE6-28C9D0993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71072"/>
        <c:axId val="61671464"/>
        <c:axId val="0"/>
      </c:bar3DChart>
      <c:catAx>
        <c:axId val="6167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1464"/>
        <c:crosses val="autoZero"/>
        <c:auto val="1"/>
        <c:lblAlgn val="ctr"/>
        <c:lblOffset val="100"/>
        <c:noMultiLvlLbl val="0"/>
      </c:catAx>
      <c:valAx>
        <c:axId val="6167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0070C0"/>
                </a:solidFill>
              </a:rPr>
              <a:t>NIVEL</a:t>
            </a:r>
            <a:r>
              <a:rPr lang="es-CO" b="1" baseline="0">
                <a:solidFill>
                  <a:srgbClr val="0070C0"/>
                </a:solidFill>
              </a:rPr>
              <a:t> DE OPORTUNIDAD</a:t>
            </a:r>
            <a:endParaRPr lang="es-CO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A4A-412A-BC44-3BBA08DE4F8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A4A-412A-BC44-3BBA08DE4F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A4A-412A-BC44-3BBA08DE4F88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6A4A-412A-BC44-3BBA08DE4F88}"/>
              </c:ext>
            </c:extLst>
          </c:dPt>
          <c:dLbls>
            <c:dLbl>
              <c:idx val="0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4A-412A-BC44-3BBA08DE4F88}"/>
                </c:ext>
              </c:extLst>
            </c:dLbl>
            <c:dLbl>
              <c:idx val="1"/>
              <c:layout>
                <c:manualLayout>
                  <c:x val="-3.3333333333333333E-2"/>
                  <c:y val="-0.2175925925925925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4A-412A-BC44-3BBA08DE4F88}"/>
                </c:ext>
              </c:extLst>
            </c:dLbl>
            <c:dLbl>
              <c:idx val="2"/>
              <c:layout>
                <c:manualLayout>
                  <c:x val="8.3333333333333332E-3"/>
                  <c:y val="-0.2638888888888889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A-412A-BC44-3BBA08DE4F88}"/>
                </c:ext>
              </c:extLst>
            </c:dLbl>
            <c:dLbl>
              <c:idx val="3"/>
              <c:layout>
                <c:manualLayout>
                  <c:x val="3.6111111111111108E-2"/>
                  <c:y val="-0.185185185185185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4A-412A-BC44-3BBA08DE4F88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INTEGRAL'!$G$52:$G$55</c:f>
              <c:strCache>
                <c:ptCount val="4"/>
                <c:pt idx="0">
                  <c:v>OPORTUNIDAD ALTA</c:v>
                </c:pt>
                <c:pt idx="1">
                  <c:v>OPORTUNIDAD </c:v>
                </c:pt>
                <c:pt idx="2">
                  <c:v>OPORTUNIDAD MODERADA</c:v>
                </c:pt>
                <c:pt idx="3">
                  <c:v>OPORTUNIDAD BAJA</c:v>
                </c:pt>
              </c:strCache>
            </c:strRef>
          </c:cat>
          <c:val>
            <c:numRef>
              <c:f>'GESTION INTEGRAL'!$H$52:$H$55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5-8C41-A866-D0F980477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72248"/>
        <c:axId val="61672640"/>
        <c:axId val="0"/>
      </c:bar3DChart>
      <c:catAx>
        <c:axId val="6167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2640"/>
        <c:crosses val="autoZero"/>
        <c:auto val="1"/>
        <c:lblAlgn val="ctr"/>
        <c:lblOffset val="100"/>
        <c:noMultiLvlLbl val="0"/>
      </c:catAx>
      <c:valAx>
        <c:axId val="6167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2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RIESGO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C94-4262-8436-8E5453B7D462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-0.2453703703703704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94-4262-8436-8E5453B7D462}"/>
                </c:ext>
              </c:extLst>
            </c:dLbl>
            <c:dLbl>
              <c:idx val="1"/>
              <c:layout>
                <c:manualLayout>
                  <c:x val="0.17222222222222222"/>
                  <c:y val="-6.94444444444444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94-4262-8436-8E5453B7D462}"/>
                </c:ext>
              </c:extLst>
            </c:dLbl>
            <c:dLbl>
              <c:idx val="2"/>
              <c:layout>
                <c:manualLayout>
                  <c:x val="3.0555555555555454E-2"/>
                  <c:y val="-0.1388888888888889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94-4262-8436-8E5453B7D462}"/>
                </c:ext>
              </c:extLst>
            </c:dLbl>
            <c:spPr>
              <a:solidFill>
                <a:srgbClr val="5B9BD5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2021'!$G$32:$G$34</c:f>
              <c:strCache>
                <c:ptCount val="3"/>
                <c:pt idx="0">
                  <c:v>ASUMIR</c:v>
                </c:pt>
                <c:pt idx="1">
                  <c:v>EVITAR</c:v>
                </c:pt>
                <c:pt idx="2">
                  <c:v>REDUCIR</c:v>
                </c:pt>
              </c:strCache>
            </c:strRef>
          </c:cat>
          <c:val>
            <c:numRef>
              <c:f>'GESTION INTEGRAL 2021'!$H$32:$H$34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94-4262-8436-8E5453B7D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6423448"/>
        <c:axId val="273598704"/>
        <c:axId val="0"/>
      </c:bar3DChart>
      <c:catAx>
        <c:axId val="38642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598704"/>
        <c:crosses val="autoZero"/>
        <c:auto val="1"/>
        <c:lblAlgn val="ctr"/>
        <c:lblOffset val="100"/>
        <c:noMultiLvlLbl val="0"/>
      </c:catAx>
      <c:valAx>
        <c:axId val="2735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6423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OPORTUNIDADES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315-4F25-9D6D-524FE8BF2AF0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315-4F25-9D6D-524FE8BF2AF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315-4F25-9D6D-524FE8BF2AF0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15-4F25-9D6D-524FE8BF2AF0}"/>
                </c:ext>
              </c:extLst>
            </c:dLbl>
            <c:dLbl>
              <c:idx val="1"/>
              <c:layout>
                <c:manualLayout>
                  <c:x val="3.0555555555555454E-2"/>
                  <c:y val="-0.1388888888888889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15-4F25-9D6D-524FE8BF2AF0}"/>
                </c:ext>
              </c:extLst>
            </c:dLbl>
            <c:dLbl>
              <c:idx val="2"/>
              <c:layout>
                <c:manualLayout>
                  <c:x val="3.888888888888889E-2"/>
                  <c:y val="-0.152777777777777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15-4F25-9D6D-524FE8BF2AF0}"/>
                </c:ext>
              </c:extLst>
            </c:dLbl>
            <c:spPr>
              <a:solidFill>
                <a:srgbClr val="5B9BD5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2021'!$G$38:$G$40</c:f>
              <c:strCache>
                <c:ptCount val="3"/>
                <c:pt idx="0">
                  <c:v>APROVECHAR</c:v>
                </c:pt>
                <c:pt idx="1">
                  <c:v>REVISAR</c:v>
                </c:pt>
                <c:pt idx="2">
                  <c:v>REPLANTEAR</c:v>
                </c:pt>
              </c:strCache>
            </c:strRef>
          </c:cat>
          <c:val>
            <c:numRef>
              <c:f>'GESTION INTEGRAL 2021'!$H$38:$H$40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15-4F25-9D6D-524FE8BF2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213360"/>
        <c:axId val="386906040"/>
        <c:axId val="0"/>
      </c:bar3DChart>
      <c:catAx>
        <c:axId val="38921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6906040"/>
        <c:crosses val="autoZero"/>
        <c:auto val="1"/>
        <c:lblAlgn val="ctr"/>
        <c:lblOffset val="100"/>
        <c:noMultiLvlLbl val="0"/>
      </c:catAx>
      <c:valAx>
        <c:axId val="38690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921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928258967629044E-2"/>
          <c:y val="7.029119314798013E-2"/>
          <c:w val="0.8966272965879265"/>
          <c:h val="0.8497604672971876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7E2-4335-875D-4FC1F2BA741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7E2-4335-875D-4FC1F2BA7413}"/>
              </c:ext>
            </c:extLst>
          </c:dPt>
          <c:dLbls>
            <c:dLbl>
              <c:idx val="0"/>
              <c:layout>
                <c:manualLayout>
                  <c:x val="2.2222222222222223E-2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E2-4335-875D-4FC1F2BA7413}"/>
                </c:ext>
              </c:extLst>
            </c:dLbl>
            <c:dLbl>
              <c:idx val="1"/>
              <c:layout>
                <c:manualLayout>
                  <c:x val="1.6666666666666666E-2"/>
                  <c:y val="-0.101851851851851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E2-4335-875D-4FC1F2BA7413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2021'!$G$42:$G$43</c:f>
              <c:strCache>
                <c:ptCount val="2"/>
                <c:pt idx="0">
                  <c:v>AMENAZA</c:v>
                </c:pt>
                <c:pt idx="1">
                  <c:v>OPORTUNIDAD</c:v>
                </c:pt>
              </c:strCache>
            </c:strRef>
          </c:cat>
          <c:val>
            <c:numRef>
              <c:f>'GESTION INTEGRAL 2021'!$H$42:$H$43</c:f>
              <c:numCache>
                <c:formatCode>General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E2-4335-875D-4FC1F2BA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5423648"/>
        <c:axId val="61670288"/>
        <c:axId val="0"/>
      </c:bar3DChart>
      <c:catAx>
        <c:axId val="27542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0288"/>
        <c:crosses val="autoZero"/>
        <c:auto val="1"/>
        <c:lblAlgn val="ctr"/>
        <c:lblOffset val="100"/>
        <c:noMultiLvlLbl val="0"/>
      </c:catAx>
      <c:valAx>
        <c:axId val="6167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42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0070C0"/>
                </a:solidFill>
              </a:rPr>
              <a:t>NIVEL</a:t>
            </a:r>
            <a:r>
              <a:rPr lang="es-CO" b="1" baseline="0">
                <a:solidFill>
                  <a:srgbClr val="0070C0"/>
                </a:solidFill>
              </a:rPr>
              <a:t> DE RIESGO</a:t>
            </a:r>
            <a:endParaRPr lang="es-CO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66C-4A99-BB23-DB152EBD010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66C-4A99-BB23-DB152EBD010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66C-4A99-BB23-DB152EBD0108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66C-4A99-BB23-DB152EBD0108}"/>
              </c:ext>
            </c:extLst>
          </c:dPt>
          <c:dLbls>
            <c:dLbl>
              <c:idx val="0"/>
              <c:layout>
                <c:manualLayout>
                  <c:x val="2.5462668816039986E-17"/>
                  <c:y val="-0.1759259259259259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6C-4A99-BB23-DB152EBD0108}"/>
                </c:ext>
              </c:extLst>
            </c:dLbl>
            <c:dLbl>
              <c:idx val="1"/>
              <c:layout>
                <c:manualLayout>
                  <c:x val="-0.15277777777777779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6C-4A99-BB23-DB152EBD0108}"/>
                </c:ext>
              </c:extLst>
            </c:dLbl>
            <c:dLbl>
              <c:idx val="2"/>
              <c:layout>
                <c:manualLayout>
                  <c:x val="3.6111111111111011E-2"/>
                  <c:y val="-0.222222222222222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6C-4A99-BB23-DB152EBD0108}"/>
                </c:ext>
              </c:extLst>
            </c:dLbl>
            <c:dLbl>
              <c:idx val="3"/>
              <c:layout>
                <c:manualLayout>
                  <c:x val="4.1666666666666664E-2"/>
                  <c:y val="-0.180555555555555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6C-4A99-BB23-DB152EBD0108}"/>
                </c:ext>
              </c:extLst>
            </c:dLbl>
            <c:spPr>
              <a:solidFill>
                <a:srgbClr val="5B9BD5">
                  <a:lumMod val="40000"/>
                  <a:lumOff val="60000"/>
                </a:srgb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'GESTION INTEGRAL 2021'!$G$46:$G$49</c:f>
              <c:strCache>
                <c:ptCount val="4"/>
                <c:pt idx="0">
                  <c:v>RIESGO CRITICO</c:v>
                </c:pt>
                <c:pt idx="1">
                  <c:v>RIESGO ALTO</c:v>
                </c:pt>
                <c:pt idx="2">
                  <c:v>RIESGO MODERADO</c:v>
                </c:pt>
                <c:pt idx="3">
                  <c:v>RIESGO BAJO</c:v>
                </c:pt>
              </c:strCache>
            </c:strRef>
          </c:cat>
          <c:val>
            <c:numRef>
              <c:f>'GESTION INTEGRAL 2021'!$H$46:$H$49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6C-4A99-BB23-DB152EBD0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71072"/>
        <c:axId val="61671464"/>
        <c:axId val="0"/>
      </c:bar3DChart>
      <c:catAx>
        <c:axId val="6167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1464"/>
        <c:crosses val="autoZero"/>
        <c:auto val="1"/>
        <c:lblAlgn val="ctr"/>
        <c:lblOffset val="100"/>
        <c:noMultiLvlLbl val="0"/>
      </c:catAx>
      <c:valAx>
        <c:axId val="6167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67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microsoft.com/office/2007/relationships/hdphoto" Target="../media/hdphoto1.wdp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microsoft.com/office/2007/relationships/hdphoto" Target="../media/hdphoto1.wdp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1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microsoft.com/office/2007/relationships/hdphoto" Target="../media/hdphoto1.wdp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7" Type="http://schemas.microsoft.com/office/2007/relationships/hdphoto" Target="../media/hdphoto1.wdp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304800</xdr:colOff>
      <xdr:row>28</xdr:row>
      <xdr:rowOff>61912</xdr:rowOff>
    </xdr:from>
    <xdr:to>
      <xdr:col>21</xdr:col>
      <xdr:colOff>381000</xdr:colOff>
      <xdr:row>42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28</xdr:row>
      <xdr:rowOff>4762</xdr:rowOff>
    </xdr:from>
    <xdr:to>
      <xdr:col>17</xdr:col>
      <xdr:colOff>485775</xdr:colOff>
      <xdr:row>42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152400</xdr:colOff>
      <xdr:row>43</xdr:row>
      <xdr:rowOff>104775</xdr:rowOff>
    </xdr:from>
    <xdr:to>
      <xdr:col>17</xdr:col>
      <xdr:colOff>466725</xdr:colOff>
      <xdr:row>59</xdr:row>
      <xdr:rowOff>61913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676275</xdr:colOff>
      <xdr:row>43</xdr:row>
      <xdr:rowOff>157162</xdr:rowOff>
    </xdr:from>
    <xdr:to>
      <xdr:col>20</xdr:col>
      <xdr:colOff>2705100</xdr:colOff>
      <xdr:row>56</xdr:row>
      <xdr:rowOff>138112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95250</xdr:colOff>
      <xdr:row>60</xdr:row>
      <xdr:rowOff>166687</xdr:rowOff>
    </xdr:from>
    <xdr:to>
      <xdr:col>17</xdr:col>
      <xdr:colOff>409575</xdr:colOff>
      <xdr:row>75</xdr:row>
      <xdr:rowOff>52387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500063</xdr:colOff>
      <xdr:row>1</xdr:row>
      <xdr:rowOff>332582</xdr:rowOff>
    </xdr:from>
    <xdr:to>
      <xdr:col>2</xdr:col>
      <xdr:colOff>1706486</xdr:colOff>
      <xdr:row>4</xdr:row>
      <xdr:rowOff>394146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3" y="531020"/>
          <a:ext cx="3587673" cy="1073595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304800</xdr:colOff>
      <xdr:row>28</xdr:row>
      <xdr:rowOff>61912</xdr:rowOff>
    </xdr:from>
    <xdr:to>
      <xdr:col>21</xdr:col>
      <xdr:colOff>381000</xdr:colOff>
      <xdr:row>42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73599D-15CA-4911-8083-C0D90019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28</xdr:row>
      <xdr:rowOff>4762</xdr:rowOff>
    </xdr:from>
    <xdr:to>
      <xdr:col>17</xdr:col>
      <xdr:colOff>485775</xdr:colOff>
      <xdr:row>42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EBA02F-473B-45EC-8812-21A04FC5C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152400</xdr:colOff>
      <xdr:row>43</xdr:row>
      <xdr:rowOff>104775</xdr:rowOff>
    </xdr:from>
    <xdr:to>
      <xdr:col>17</xdr:col>
      <xdr:colOff>466725</xdr:colOff>
      <xdr:row>59</xdr:row>
      <xdr:rowOff>61913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C49346-D818-4CFA-95B9-B9E37F08E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676275</xdr:colOff>
      <xdr:row>43</xdr:row>
      <xdr:rowOff>157162</xdr:rowOff>
    </xdr:from>
    <xdr:to>
      <xdr:col>20</xdr:col>
      <xdr:colOff>2705100</xdr:colOff>
      <xdr:row>56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646196-B631-435F-9C82-F784977B3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95250</xdr:colOff>
      <xdr:row>60</xdr:row>
      <xdr:rowOff>166687</xdr:rowOff>
    </xdr:from>
    <xdr:to>
      <xdr:col>17</xdr:col>
      <xdr:colOff>409575</xdr:colOff>
      <xdr:row>75</xdr:row>
      <xdr:rowOff>52387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FE5F023-F7F1-4E84-B419-FCBE29746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500063</xdr:colOff>
      <xdr:row>1</xdr:row>
      <xdr:rowOff>332582</xdr:rowOff>
    </xdr:from>
    <xdr:to>
      <xdr:col>2</xdr:col>
      <xdr:colOff>1706486</xdr:colOff>
      <xdr:row>4</xdr:row>
      <xdr:rowOff>394146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B190F6EF-00AB-4EB1-8220-A9A7E6A9E44B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3" y="523082"/>
          <a:ext cx="3587673" cy="1080739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304800</xdr:colOff>
      <xdr:row>28</xdr:row>
      <xdr:rowOff>61912</xdr:rowOff>
    </xdr:from>
    <xdr:to>
      <xdr:col>21</xdr:col>
      <xdr:colOff>381000</xdr:colOff>
      <xdr:row>42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8A6BDD-0FBA-4EE9-9ADC-190385F29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28</xdr:row>
      <xdr:rowOff>4762</xdr:rowOff>
    </xdr:from>
    <xdr:to>
      <xdr:col>17</xdr:col>
      <xdr:colOff>485775</xdr:colOff>
      <xdr:row>42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020980-7C90-4BE2-BED9-E474D2A91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152400</xdr:colOff>
      <xdr:row>43</xdr:row>
      <xdr:rowOff>104775</xdr:rowOff>
    </xdr:from>
    <xdr:to>
      <xdr:col>17</xdr:col>
      <xdr:colOff>466725</xdr:colOff>
      <xdr:row>59</xdr:row>
      <xdr:rowOff>61913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DF1595-657D-4630-B918-423B60502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676275</xdr:colOff>
      <xdr:row>43</xdr:row>
      <xdr:rowOff>157162</xdr:rowOff>
    </xdr:from>
    <xdr:to>
      <xdr:col>20</xdr:col>
      <xdr:colOff>2705100</xdr:colOff>
      <xdr:row>56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CE4CD92-4DC3-4A6A-8E51-8CD0ADEE6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95250</xdr:colOff>
      <xdr:row>60</xdr:row>
      <xdr:rowOff>166687</xdr:rowOff>
    </xdr:from>
    <xdr:to>
      <xdr:col>17</xdr:col>
      <xdr:colOff>409575</xdr:colOff>
      <xdr:row>75</xdr:row>
      <xdr:rowOff>52387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E06DD9D-323C-453C-A880-BDFF4900B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500063</xdr:colOff>
      <xdr:row>1</xdr:row>
      <xdr:rowOff>332582</xdr:rowOff>
    </xdr:from>
    <xdr:to>
      <xdr:col>2</xdr:col>
      <xdr:colOff>1706486</xdr:colOff>
      <xdr:row>4</xdr:row>
      <xdr:rowOff>394146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29F55AD5-D00A-4A35-B4D7-9E62A4B7EE19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3" y="523082"/>
          <a:ext cx="3587673" cy="1080739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304800</xdr:colOff>
      <xdr:row>28</xdr:row>
      <xdr:rowOff>61912</xdr:rowOff>
    </xdr:from>
    <xdr:to>
      <xdr:col>21</xdr:col>
      <xdr:colOff>381000</xdr:colOff>
      <xdr:row>42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5B9376-5D4F-4873-A7E8-F56255BC4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28</xdr:row>
      <xdr:rowOff>4762</xdr:rowOff>
    </xdr:from>
    <xdr:to>
      <xdr:col>17</xdr:col>
      <xdr:colOff>485775</xdr:colOff>
      <xdr:row>42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94B401-0C74-4B68-ACFA-69A32EED1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152400</xdr:colOff>
      <xdr:row>43</xdr:row>
      <xdr:rowOff>104775</xdr:rowOff>
    </xdr:from>
    <xdr:to>
      <xdr:col>17</xdr:col>
      <xdr:colOff>466725</xdr:colOff>
      <xdr:row>59</xdr:row>
      <xdr:rowOff>61913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F63D58A-B806-4E0F-9FBF-2C328424B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676275</xdr:colOff>
      <xdr:row>43</xdr:row>
      <xdr:rowOff>157162</xdr:rowOff>
    </xdr:from>
    <xdr:to>
      <xdr:col>20</xdr:col>
      <xdr:colOff>2705100</xdr:colOff>
      <xdr:row>56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5597A8-5B62-4347-BC4A-FF962B9BE1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95250</xdr:colOff>
      <xdr:row>60</xdr:row>
      <xdr:rowOff>166687</xdr:rowOff>
    </xdr:from>
    <xdr:to>
      <xdr:col>17</xdr:col>
      <xdr:colOff>409575</xdr:colOff>
      <xdr:row>75</xdr:row>
      <xdr:rowOff>52387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9B72FB4-C5BF-4C13-8EE8-E419EBC55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500063</xdr:colOff>
      <xdr:row>1</xdr:row>
      <xdr:rowOff>332582</xdr:rowOff>
    </xdr:from>
    <xdr:to>
      <xdr:col>2</xdr:col>
      <xdr:colOff>1706486</xdr:colOff>
      <xdr:row>4</xdr:row>
      <xdr:rowOff>394146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0784731A-7155-408D-A600-F51C11B3E419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3" y="523082"/>
          <a:ext cx="3587673" cy="1080739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5"/>
  <sheetViews>
    <sheetView showGridLines="0" tabSelected="1" topLeftCell="A7" zoomScale="70" zoomScaleNormal="70" workbookViewId="0">
      <selection activeCell="W18" sqref="W18:W19"/>
    </sheetView>
  </sheetViews>
  <sheetFormatPr baseColWidth="10" defaultColWidth="10.7109375" defaultRowHeight="15" x14ac:dyDescent="0.25"/>
  <cols>
    <col min="1" max="1" width="17.28515625" customWidth="1"/>
    <col min="2" max="2" width="18.42578125" customWidth="1"/>
    <col min="3" max="3" width="32.42578125" customWidth="1"/>
    <col min="4" max="4" width="27.85546875" customWidth="1"/>
    <col min="5" max="5" width="44.42578125" customWidth="1"/>
    <col min="6" max="6" width="35" customWidth="1"/>
    <col min="7" max="7" width="14.140625" customWidth="1"/>
    <col min="8" max="8" width="3.5703125" customWidth="1"/>
    <col min="9" max="9" width="3.85546875" customWidth="1"/>
    <col min="11" max="11" width="4.7109375" customWidth="1"/>
    <col min="12" max="12" width="11.5703125" customWidth="1"/>
    <col min="13" max="13" width="9.85546875" customWidth="1"/>
    <col min="15" max="15" width="0.140625" customWidth="1"/>
    <col min="16" max="16" width="13.42578125" customWidth="1"/>
    <col min="17" max="17" width="17.140625" hidden="1" customWidth="1"/>
    <col min="19" max="19" width="15.28515625" customWidth="1"/>
    <col min="21" max="21" width="40.7109375" customWidth="1"/>
    <col min="22" max="23" width="24" customWidth="1"/>
    <col min="24" max="24" width="36.140625" customWidth="1"/>
    <col min="25" max="25" width="16.85546875" customWidth="1"/>
    <col min="26" max="26" width="19.85546875" customWidth="1"/>
    <col min="28" max="28" width="0.7109375" hidden="1" customWidth="1"/>
    <col min="29" max="29" width="11.28515625" customWidth="1"/>
    <col min="30" max="30" width="4" hidden="1" customWidth="1"/>
    <col min="32" max="32" width="0.28515625" customWidth="1"/>
    <col min="33" max="33" width="11.42578125" customWidth="1"/>
    <col min="34" max="34" width="0.140625" customWidth="1"/>
    <col min="36" max="36" width="0.28515625" customWidth="1"/>
    <col min="37" max="37" width="11.42578125" customWidth="1"/>
    <col min="38" max="38" width="3.42578125" hidden="1" customWidth="1"/>
    <col min="39" max="39" width="13.7109375" customWidth="1"/>
    <col min="40" max="40" width="8" hidden="1" customWidth="1"/>
    <col min="42" max="42" width="14" customWidth="1"/>
    <col min="43" max="44" width="11" customWidth="1"/>
    <col min="45" max="45" width="11.42578125" customWidth="1"/>
  </cols>
  <sheetData>
    <row r="1" spans="1:45" ht="15" customHeight="1" x14ac:dyDescent="0.25">
      <c r="A1" s="92" t="s">
        <v>187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2" spans="1:45" ht="39.75" customHeight="1" x14ac:dyDescent="0.25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5" ht="25.5" customHeight="1" x14ac:dyDescent="0.25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</row>
    <row r="4" spans="1:45" ht="15" customHeight="1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</row>
    <row r="5" spans="1:45" ht="45.7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</row>
    <row r="6" spans="1:45" ht="15" customHeight="1" x14ac:dyDescent="0.25">
      <c r="A6" s="92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</row>
    <row r="7" spans="1:45" ht="15" customHeight="1" x14ac:dyDescent="0.25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</row>
    <row r="8" spans="1:45" ht="36.75" customHeight="1" thickBot="1" x14ac:dyDescent="0.3">
      <c r="A8" s="104" t="s">
        <v>202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6"/>
      <c r="U8" s="111" t="s">
        <v>130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</row>
    <row r="9" spans="1:45" ht="15" customHeight="1" x14ac:dyDescent="0.25">
      <c r="A9" s="108" t="s">
        <v>0</v>
      </c>
      <c r="B9" s="108" t="s">
        <v>1</v>
      </c>
      <c r="C9" s="108" t="s">
        <v>2</v>
      </c>
      <c r="D9" s="108" t="s">
        <v>3</v>
      </c>
      <c r="E9" s="108" t="s">
        <v>4</v>
      </c>
      <c r="F9" s="108" t="s">
        <v>5</v>
      </c>
      <c r="G9" s="151" t="s">
        <v>115</v>
      </c>
      <c r="H9" s="152"/>
      <c r="I9" s="157" t="s">
        <v>6</v>
      </c>
      <c r="J9" s="157"/>
      <c r="K9" s="157" t="s">
        <v>7</v>
      </c>
      <c r="L9" s="160"/>
      <c r="M9" s="163" t="s">
        <v>8</v>
      </c>
      <c r="N9" s="164"/>
      <c r="O9" s="164"/>
      <c r="P9" s="165"/>
      <c r="Q9" s="169" t="s">
        <v>9</v>
      </c>
      <c r="R9" s="170"/>
      <c r="S9" s="181" t="s">
        <v>10</v>
      </c>
      <c r="T9" s="180" t="s">
        <v>11</v>
      </c>
      <c r="U9" s="100" t="s">
        <v>12</v>
      </c>
      <c r="V9" s="101"/>
      <c r="W9" s="175" t="s">
        <v>189</v>
      </c>
      <c r="X9" s="108" t="s">
        <v>13</v>
      </c>
      <c r="Y9" s="108" t="s">
        <v>14</v>
      </c>
      <c r="Z9" s="95" t="s">
        <v>15</v>
      </c>
      <c r="AA9" s="95" t="s">
        <v>16</v>
      </c>
      <c r="AB9" s="107" t="s">
        <v>17</v>
      </c>
      <c r="AC9" s="107"/>
      <c r="AD9" s="107" t="s">
        <v>18</v>
      </c>
      <c r="AE9" s="107"/>
      <c r="AF9" s="107" t="s">
        <v>19</v>
      </c>
      <c r="AG9" s="107"/>
      <c r="AH9" s="107" t="s">
        <v>20</v>
      </c>
      <c r="AI9" s="107"/>
      <c r="AJ9" s="107" t="s">
        <v>21</v>
      </c>
      <c r="AK9" s="107"/>
      <c r="AL9" s="107" t="s">
        <v>22</v>
      </c>
      <c r="AM9" s="107"/>
      <c r="AN9" s="99" t="s">
        <v>23</v>
      </c>
      <c r="AO9" s="99"/>
      <c r="AP9" s="95" t="s">
        <v>102</v>
      </c>
      <c r="AQ9" s="95" t="s">
        <v>193</v>
      </c>
      <c r="AR9" s="95" t="s">
        <v>194</v>
      </c>
      <c r="AS9" s="95" t="s">
        <v>195</v>
      </c>
    </row>
    <row r="10" spans="1:45" ht="24" customHeight="1" thickBot="1" x14ac:dyDescent="0.3">
      <c r="A10" s="108"/>
      <c r="B10" s="108"/>
      <c r="C10" s="108"/>
      <c r="D10" s="108"/>
      <c r="E10" s="108"/>
      <c r="F10" s="108"/>
      <c r="G10" s="153"/>
      <c r="H10" s="154"/>
      <c r="I10" s="158"/>
      <c r="J10" s="158"/>
      <c r="K10" s="158"/>
      <c r="L10" s="161"/>
      <c r="M10" s="166"/>
      <c r="N10" s="167"/>
      <c r="O10" s="167"/>
      <c r="P10" s="168"/>
      <c r="Q10" s="171"/>
      <c r="R10" s="172"/>
      <c r="S10" s="182"/>
      <c r="T10" s="180"/>
      <c r="U10" s="102"/>
      <c r="V10" s="103"/>
      <c r="W10" s="176"/>
      <c r="X10" s="108"/>
      <c r="Y10" s="108"/>
      <c r="Z10" s="95"/>
      <c r="AA10" s="95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99"/>
      <c r="AO10" s="99"/>
      <c r="AP10" s="95"/>
      <c r="AQ10" s="95"/>
      <c r="AR10" s="95"/>
      <c r="AS10" s="95"/>
    </row>
    <row r="11" spans="1:45" ht="15.75" thickBot="1" x14ac:dyDescent="0.3">
      <c r="A11" s="108"/>
      <c r="B11" s="108"/>
      <c r="C11" s="108"/>
      <c r="D11" s="108"/>
      <c r="E11" s="1" t="s">
        <v>24</v>
      </c>
      <c r="F11" s="108"/>
      <c r="G11" s="155"/>
      <c r="H11" s="156"/>
      <c r="I11" s="159"/>
      <c r="J11" s="159"/>
      <c r="K11" s="159"/>
      <c r="L11" s="162"/>
      <c r="M11" s="96" t="s">
        <v>25</v>
      </c>
      <c r="N11" s="97"/>
      <c r="O11" s="97"/>
      <c r="P11" s="98"/>
      <c r="Q11" s="173"/>
      <c r="R11" s="174"/>
      <c r="S11" s="183"/>
      <c r="T11" s="180"/>
      <c r="U11" s="59" t="s">
        <v>155</v>
      </c>
      <c r="V11" s="1" t="s">
        <v>26</v>
      </c>
      <c r="W11" s="177"/>
      <c r="X11" s="108"/>
      <c r="Y11" s="108"/>
      <c r="Z11" s="95"/>
      <c r="AA11" s="95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99"/>
      <c r="AO11" s="99"/>
      <c r="AP11" s="95"/>
      <c r="AQ11" s="95"/>
      <c r="AR11" s="95"/>
      <c r="AS11" s="95"/>
    </row>
    <row r="12" spans="1:45" ht="29.25" customHeight="1" x14ac:dyDescent="0.25">
      <c r="A12" s="133" t="s">
        <v>39</v>
      </c>
      <c r="B12" s="137" t="s">
        <v>38</v>
      </c>
      <c r="C12" s="189"/>
      <c r="D12" s="178"/>
      <c r="E12" s="149"/>
      <c r="F12" s="149"/>
      <c r="G12" s="131" t="s">
        <v>142</v>
      </c>
      <c r="H12" s="139" t="s">
        <v>33</v>
      </c>
      <c r="I12" s="141">
        <v>4</v>
      </c>
      <c r="J12" s="120" t="str">
        <f>IF(I12="","",IF(I12=5,"MUY ALTO",IF(I12=4,"ALTO",IF(I12=3,"MEDIO",IF(I12=2,"BAJO",IF(I12=1,"MUY BAJO"))))))</f>
        <v>ALTO</v>
      </c>
      <c r="K12" s="122">
        <v>15</v>
      </c>
      <c r="L12" s="120" t="str">
        <f>IF(K12="","",IF(K12=20,"MUY ALTO",IF(K12=15,"ALTO",IF(K12=10,"MODERADO",IF(K12=5,"LEVE",IF(K12=1,"INSIGNIFICANTE"))))))</f>
        <v>ALTO</v>
      </c>
      <c r="M12" s="124">
        <f>I12*K12</f>
        <v>60</v>
      </c>
      <c r="N12" s="126">
        <f>IF(K12="","",SUM(I12*K12)/100)</f>
        <v>0.6</v>
      </c>
      <c r="O12" s="2" t="str">
        <f>IF(N12&gt;=60%,"Riesgo Critico",IF(N12&gt;=30%,"Riesgo Alto",IF(N12&gt;=10%,"Riesgo Moderado",IF(N12&gt;=0,"Riesgo Bajo"))))</f>
        <v>Riesgo Critico</v>
      </c>
      <c r="P12" s="128" t="str">
        <f>IF(H12="OPORTUNIDAD",O13,O12)</f>
        <v>Oportunidad Alta</v>
      </c>
      <c r="Q12" s="3" t="str">
        <f>IF(N12&gt;=60%,"Evitar",IF(N12&gt;=30%,"Evitar",IF(N12&gt;=10%,"Reducir",IF(N12&gt;=0,"Asumir"))))</f>
        <v>Evitar</v>
      </c>
      <c r="R12" s="130" t="str">
        <f>IF(H12="OPORTUNIDAD",Q13,Q12)</f>
        <v>Aprovechar</v>
      </c>
      <c r="S12" s="131" t="s">
        <v>136</v>
      </c>
      <c r="T12" s="133" t="s">
        <v>34</v>
      </c>
      <c r="U12" s="178"/>
      <c r="V12" s="149"/>
      <c r="W12" s="109"/>
      <c r="X12" s="178"/>
      <c r="Y12" s="186"/>
      <c r="Z12" s="178"/>
      <c r="AA12" s="144" t="s">
        <v>140</v>
      </c>
      <c r="AB12" s="185">
        <f>IF(AC12="SI",10,0)</f>
        <v>10</v>
      </c>
      <c r="AC12" s="147" t="s">
        <v>29</v>
      </c>
      <c r="AD12" s="113">
        <f>IF(AE12="PREVENTIVO",15,0)</f>
        <v>15</v>
      </c>
      <c r="AE12" s="115" t="s">
        <v>30</v>
      </c>
      <c r="AF12" s="113">
        <f>IF(AG12="RAZONABLE",15,0)</f>
        <v>15</v>
      </c>
      <c r="AG12" s="115" t="s">
        <v>31</v>
      </c>
      <c r="AH12" s="113">
        <f>IF(AI12="AUTOMATICO",25,0)</f>
        <v>0</v>
      </c>
      <c r="AI12" s="116" t="s">
        <v>141</v>
      </c>
      <c r="AJ12" s="117">
        <f>IF(AK12="EXISTE",20,0)</f>
        <v>20</v>
      </c>
      <c r="AK12" s="116" t="s">
        <v>32</v>
      </c>
      <c r="AL12" s="117">
        <f>IF(AM12="SI",15,0)</f>
        <v>15</v>
      </c>
      <c r="AM12" s="115" t="s">
        <v>29</v>
      </c>
      <c r="AN12" s="143">
        <f>SUM(AB12:AM12)</f>
        <v>75</v>
      </c>
      <c r="AO12" s="99" t="str">
        <f>IF(AN12&gt;=90,"CONTROL ADECUADO",IF(AN12&gt;=59,"CONTROL PARCIAL",IF(AN12&gt;=1,"CONTROL INADECUADO",IF(AN12=0,"NO EXISTE CONTROL"))))</f>
        <v>CONTROL PARCIAL</v>
      </c>
      <c r="AP12" s="66"/>
      <c r="AQ12" s="94"/>
      <c r="AR12" s="94"/>
      <c r="AS12" s="94"/>
    </row>
    <row r="13" spans="1:45" ht="26.25" customHeight="1" thickBot="1" x14ac:dyDescent="0.3">
      <c r="A13" s="134"/>
      <c r="B13" s="138"/>
      <c r="C13" s="190"/>
      <c r="D13" s="179"/>
      <c r="E13" s="150"/>
      <c r="F13" s="150"/>
      <c r="G13" s="132"/>
      <c r="H13" s="140"/>
      <c r="I13" s="142"/>
      <c r="J13" s="121"/>
      <c r="K13" s="123"/>
      <c r="L13" s="121"/>
      <c r="M13" s="125"/>
      <c r="N13" s="127"/>
      <c r="O13" s="3" t="str">
        <f>IF(N12&gt;=60%,"Oportunidad Alta",IF(N12&gt;=30%,"Oportunidad",IF(N12&gt;=10%,"Oportunidad Moderada",IF(N12&gt;=0,"Oportunidad Baja"))))</f>
        <v>Oportunidad Alta</v>
      </c>
      <c r="P13" s="129"/>
      <c r="Q13" s="3" t="str">
        <f>IF(N12&gt;=60%,"Aprovechar",IF(N12&gt;=30%,"Aprovechar",IF(N12&gt;=10%,"Revisar",IF(N12&gt;=0,"Replantear"))))</f>
        <v>Aprovechar</v>
      </c>
      <c r="R13" s="130"/>
      <c r="S13" s="132"/>
      <c r="T13" s="134"/>
      <c r="U13" s="179"/>
      <c r="V13" s="150"/>
      <c r="W13" s="110"/>
      <c r="X13" s="179"/>
      <c r="Y13" s="187"/>
      <c r="Z13" s="184"/>
      <c r="AA13" s="145"/>
      <c r="AB13" s="185"/>
      <c r="AC13" s="147"/>
      <c r="AD13" s="113"/>
      <c r="AE13" s="115"/>
      <c r="AF13" s="113"/>
      <c r="AG13" s="115"/>
      <c r="AH13" s="113"/>
      <c r="AI13" s="116"/>
      <c r="AJ13" s="117"/>
      <c r="AK13" s="116"/>
      <c r="AL13" s="117"/>
      <c r="AM13" s="115"/>
      <c r="AN13" s="143"/>
      <c r="AO13" s="99"/>
      <c r="AP13" s="65"/>
      <c r="AQ13" s="94"/>
      <c r="AR13" s="94"/>
      <c r="AS13" s="94"/>
    </row>
    <row r="14" spans="1:45" ht="27" customHeight="1" x14ac:dyDescent="0.25">
      <c r="A14" s="133" t="s">
        <v>39</v>
      </c>
      <c r="B14" s="137" t="s">
        <v>38</v>
      </c>
      <c r="C14" s="178"/>
      <c r="D14" s="178"/>
      <c r="E14" s="178"/>
      <c r="F14" s="178"/>
      <c r="G14" s="131" t="s">
        <v>99</v>
      </c>
      <c r="H14" s="139" t="s">
        <v>33</v>
      </c>
      <c r="I14" s="141">
        <v>5</v>
      </c>
      <c r="J14" s="120" t="str">
        <f>IF(I14="","",IF(I14=5,"MUY ALTO",IF(I14=4,"ALTO",IF(I14=3,"MEDIO",IF(I14=2,"BAJO",IF(I14=1,"MUY BAJO"))))))</f>
        <v>MUY ALTO</v>
      </c>
      <c r="K14" s="122">
        <v>15</v>
      </c>
      <c r="L14" s="120" t="str">
        <f>IF(K14="","",IF(K14=20,"MUY ALTO",IF(K14=15,"ALTO",IF(K14=10,"MODERADO",IF(K14=5,"LEVE",IF(K14=1,"INSIGNIFICANTE"))))))</f>
        <v>ALTO</v>
      </c>
      <c r="M14" s="124">
        <f>I14*K14</f>
        <v>75</v>
      </c>
      <c r="N14" s="126">
        <f>IF(K14="","",SUM(I14*K14)/100)</f>
        <v>0.75</v>
      </c>
      <c r="O14" s="2" t="str">
        <f>IF(N14&gt;=60%,"Riesgo Critico",IF(N14&gt;=30%,"Riesgo Alto",IF(N14&gt;=10%,"Riesgo Moderado",IF(N14&gt;=0,"Riesgo Bajo"))))</f>
        <v>Riesgo Critico</v>
      </c>
      <c r="P14" s="128" t="str">
        <f>IF(H14="OPORTUNIDAD",O15,O14)</f>
        <v>Oportunidad Alta</v>
      </c>
      <c r="Q14" s="3" t="str">
        <f>IF(N14&gt;=60%,"Evitar",IF(N14&gt;=30%,"Evitar",IF(N14&gt;=10%,"Reducir",IF(N14&gt;=0,"Asumir"))))</f>
        <v>Evitar</v>
      </c>
      <c r="R14" s="130" t="str">
        <f>IF(H14="OPORTUNIDAD",Q15,Q14)</f>
        <v>Aprovechar</v>
      </c>
      <c r="S14" s="131" t="s">
        <v>35</v>
      </c>
      <c r="T14" s="133" t="s">
        <v>34</v>
      </c>
      <c r="U14" s="188"/>
      <c r="V14" s="135"/>
      <c r="W14" s="109"/>
      <c r="X14" s="178"/>
      <c r="Y14" s="186"/>
      <c r="Z14" s="178"/>
      <c r="AA14" s="144" t="s">
        <v>140</v>
      </c>
      <c r="AB14" s="185">
        <f>IF(AC14="SI",10,0)</f>
        <v>10</v>
      </c>
      <c r="AC14" s="147" t="s">
        <v>29</v>
      </c>
      <c r="AD14" s="113">
        <f>IF(AE14="PREVENTIVO",15,0)</f>
        <v>15</v>
      </c>
      <c r="AE14" s="115" t="s">
        <v>30</v>
      </c>
      <c r="AF14" s="113">
        <f>IF(AG14="RAZONABLE",15,0)</f>
        <v>15</v>
      </c>
      <c r="AG14" s="115" t="s">
        <v>31</v>
      </c>
      <c r="AH14" s="113">
        <f>IF(AI14="AUTOMATICO",25,0)</f>
        <v>0</v>
      </c>
      <c r="AI14" s="116" t="s">
        <v>141</v>
      </c>
      <c r="AJ14" s="117">
        <f>IF(AK14="EXISTE",20,0)</f>
        <v>20</v>
      </c>
      <c r="AK14" s="116" t="s">
        <v>32</v>
      </c>
      <c r="AL14" s="117">
        <f>IF(AM14="SI",15,0)</f>
        <v>15</v>
      </c>
      <c r="AM14" s="115" t="s">
        <v>29</v>
      </c>
      <c r="AN14" s="143">
        <f>SUM(AB14:AM14)</f>
        <v>75</v>
      </c>
      <c r="AO14" s="99" t="str">
        <f>IF(AN14&gt;=90,"CONTROL ADECUADO",IF(AN14&gt;=59,"CONTROL PARCIAL",IF(AN14&gt;=1,"CONTROL INADECUADO",IF(AN14=0,"NO EXISTE CONTROL"))))</f>
        <v>CONTROL PARCIAL</v>
      </c>
      <c r="AP14" s="66"/>
      <c r="AQ14" s="94"/>
      <c r="AR14" s="94"/>
      <c r="AS14" s="94"/>
    </row>
    <row r="15" spans="1:45" ht="30.75" customHeight="1" thickBot="1" x14ac:dyDescent="0.3">
      <c r="A15" s="134"/>
      <c r="B15" s="138"/>
      <c r="C15" s="179"/>
      <c r="D15" s="179"/>
      <c r="E15" s="179"/>
      <c r="F15" s="179"/>
      <c r="G15" s="132"/>
      <c r="H15" s="140"/>
      <c r="I15" s="142"/>
      <c r="J15" s="121"/>
      <c r="K15" s="123"/>
      <c r="L15" s="121"/>
      <c r="M15" s="125"/>
      <c r="N15" s="127"/>
      <c r="O15" s="3" t="str">
        <f>IF(N14&gt;=60%,"Oportunidad Alta",IF(N14&gt;=30%,"Oportunidad",IF(N14&gt;=10%,"Oportunidad Moderada",IF(N14&gt;=0,"Oportunidad Baja"))))</f>
        <v>Oportunidad Alta</v>
      </c>
      <c r="P15" s="129"/>
      <c r="Q15" s="3" t="str">
        <f>IF(N14&gt;=60%,"Aprovechar",IF(N14&gt;=30%,"Aprovechar",IF(N14&gt;=10%,"Revisar",IF(N14&gt;=0,"Replantear"))))</f>
        <v>Aprovechar</v>
      </c>
      <c r="R15" s="130"/>
      <c r="S15" s="132"/>
      <c r="T15" s="134"/>
      <c r="U15" s="179"/>
      <c r="V15" s="135"/>
      <c r="W15" s="110"/>
      <c r="X15" s="179"/>
      <c r="Y15" s="187"/>
      <c r="Z15" s="184"/>
      <c r="AA15" s="145"/>
      <c r="AB15" s="185"/>
      <c r="AC15" s="147"/>
      <c r="AD15" s="113"/>
      <c r="AE15" s="115"/>
      <c r="AF15" s="113"/>
      <c r="AG15" s="115"/>
      <c r="AH15" s="113"/>
      <c r="AI15" s="116"/>
      <c r="AJ15" s="117"/>
      <c r="AK15" s="116"/>
      <c r="AL15" s="117"/>
      <c r="AM15" s="115"/>
      <c r="AN15" s="143"/>
      <c r="AO15" s="99"/>
      <c r="AP15" s="65"/>
      <c r="AQ15" s="94"/>
      <c r="AR15" s="94"/>
      <c r="AS15" s="94"/>
    </row>
    <row r="16" spans="1:45" ht="26.25" customHeight="1" x14ac:dyDescent="0.25">
      <c r="A16" s="133" t="s">
        <v>39</v>
      </c>
      <c r="B16" s="137" t="s">
        <v>38</v>
      </c>
      <c r="C16" s="135"/>
      <c r="D16" s="135"/>
      <c r="E16" s="135"/>
      <c r="F16" s="135"/>
      <c r="G16" s="131" t="s">
        <v>36</v>
      </c>
      <c r="H16" s="139" t="s">
        <v>33</v>
      </c>
      <c r="I16" s="141">
        <v>5</v>
      </c>
      <c r="J16" s="120" t="str">
        <f>IF(I16="","",IF(I16=5,"MUY ALTO",IF(I16=4,"ALTO",IF(I16=3,"MEDIO",IF(I16=2,"BAJO",IF(I16=1,"MUY BAJO"))))))</f>
        <v>MUY ALTO</v>
      </c>
      <c r="K16" s="122">
        <v>15</v>
      </c>
      <c r="L16" s="120" t="str">
        <f>IF(K16="","",IF(K16=20,"MUY ALTO",IF(K16=15,"ALTO",IF(K16=10,"MODERADO",IF(K16=5,"LEVE",IF(K16=1,"INSIGNIFICANTE"))))))</f>
        <v>ALTO</v>
      </c>
      <c r="M16" s="124">
        <f>I16*K16</f>
        <v>75</v>
      </c>
      <c r="N16" s="126">
        <f>IF(K16="","",SUM(I16*K16)/100)</f>
        <v>0.75</v>
      </c>
      <c r="O16" s="2" t="str">
        <f>IF(N16&gt;=60%,"Riesgo Critico",IF(N16&gt;=30%,"Riesgo Alto",IF(N16&gt;=10%,"Riesgo Moderado",IF(N16&gt;=0,"Riesgo Bajo"))))</f>
        <v>Riesgo Critico</v>
      </c>
      <c r="P16" s="128" t="str">
        <f>IF(H16="OPORTUNIDAD",O17,O16)</f>
        <v>Oportunidad Alta</v>
      </c>
      <c r="Q16" s="3" t="str">
        <f>IF(N16&gt;=60%,"Evitar",IF(N16&gt;=30%,"Evitar",IF(N16&gt;=10%,"Reducir",IF(N16&gt;=0,"Asumir"))))</f>
        <v>Evitar</v>
      </c>
      <c r="R16" s="130" t="str">
        <f>IF(H16="OPORTUNIDAD",Q17,Q16)</f>
        <v>Aprovechar</v>
      </c>
      <c r="S16" s="131" t="s">
        <v>163</v>
      </c>
      <c r="T16" s="133" t="s">
        <v>34</v>
      </c>
      <c r="U16" s="135"/>
      <c r="V16" s="135"/>
      <c r="W16" s="109"/>
      <c r="X16" s="135"/>
      <c r="Y16" s="136"/>
      <c r="Z16" s="135"/>
      <c r="AA16" s="144" t="s">
        <v>160</v>
      </c>
      <c r="AB16" s="185">
        <f>IF(AC16="SI",10,0)</f>
        <v>0</v>
      </c>
      <c r="AC16" s="146" t="s">
        <v>161</v>
      </c>
      <c r="AD16" s="113">
        <f>IF(AE16="PREVENTIVO",15,0)</f>
        <v>15</v>
      </c>
      <c r="AE16" s="115" t="s">
        <v>30</v>
      </c>
      <c r="AF16" s="113">
        <f>IF(AG16="RAZONABLE",15,0)</f>
        <v>15</v>
      </c>
      <c r="AG16" s="115" t="s">
        <v>31</v>
      </c>
      <c r="AH16" s="113">
        <f>IF(AI16="AUTOMATICO",25,0)</f>
        <v>0</v>
      </c>
      <c r="AI16" s="116" t="s">
        <v>141</v>
      </c>
      <c r="AJ16" s="117">
        <f>IF(AK16="EXISTE",20,0)</f>
        <v>20</v>
      </c>
      <c r="AK16" s="116" t="s">
        <v>32</v>
      </c>
      <c r="AL16" s="117">
        <f>IF(AM16="SI",15,0)</f>
        <v>15</v>
      </c>
      <c r="AM16" s="115" t="s">
        <v>29</v>
      </c>
      <c r="AN16" s="143">
        <f>SUM(AB16:AM16)</f>
        <v>65</v>
      </c>
      <c r="AO16" s="99" t="str">
        <f>IF(AN16&gt;=90,"CONTROL ADECUADO",IF(AN16&gt;=59,"CONTROL PARCIAL",IF(AN16&gt;=1,"CONTROL INADECUADO",IF(AN16=0,"NO EXISTE CONTROL"))))</f>
        <v>CONTROL PARCIAL</v>
      </c>
      <c r="AP16" s="66"/>
      <c r="AQ16" s="94"/>
      <c r="AR16" s="94"/>
      <c r="AS16" s="94"/>
    </row>
    <row r="17" spans="1:45" ht="36" customHeight="1" thickBot="1" x14ac:dyDescent="0.3">
      <c r="A17" s="134"/>
      <c r="B17" s="138"/>
      <c r="C17" s="135"/>
      <c r="D17" s="135"/>
      <c r="E17" s="135"/>
      <c r="F17" s="135"/>
      <c r="G17" s="132"/>
      <c r="H17" s="140"/>
      <c r="I17" s="142"/>
      <c r="J17" s="121"/>
      <c r="K17" s="123"/>
      <c r="L17" s="121"/>
      <c r="M17" s="125"/>
      <c r="N17" s="127"/>
      <c r="O17" s="3" t="str">
        <f>IF(N16&gt;=60%,"Oportunidad Alta",IF(N16&gt;=30%,"Oportunidad",IF(N16&gt;=10%,"Oportunidad Moderada",IF(N16&gt;=0,"Oportunidad Baja"))))</f>
        <v>Oportunidad Alta</v>
      </c>
      <c r="P17" s="129"/>
      <c r="Q17" s="3" t="str">
        <f>IF(N16&gt;=60%,"Aprovechar",IF(N16&gt;=30%,"Aprovechar",IF(N16&gt;=10%,"Revisar",IF(N16&gt;=0,"Replantear"))))</f>
        <v>Aprovechar</v>
      </c>
      <c r="R17" s="130"/>
      <c r="S17" s="132"/>
      <c r="T17" s="134"/>
      <c r="U17" s="135"/>
      <c r="V17" s="135"/>
      <c r="W17" s="110"/>
      <c r="X17" s="135"/>
      <c r="Y17" s="136"/>
      <c r="Z17" s="135"/>
      <c r="AA17" s="145"/>
      <c r="AB17" s="185"/>
      <c r="AC17" s="147"/>
      <c r="AD17" s="113"/>
      <c r="AE17" s="115"/>
      <c r="AF17" s="113"/>
      <c r="AG17" s="115"/>
      <c r="AH17" s="113"/>
      <c r="AI17" s="116"/>
      <c r="AJ17" s="117"/>
      <c r="AK17" s="116"/>
      <c r="AL17" s="117"/>
      <c r="AM17" s="115"/>
      <c r="AN17" s="143"/>
      <c r="AO17" s="99"/>
      <c r="AP17" s="65"/>
      <c r="AQ17" s="94"/>
      <c r="AR17" s="94"/>
      <c r="AS17" s="94"/>
    </row>
    <row r="18" spans="1:45" ht="36" customHeight="1" x14ac:dyDescent="0.25">
      <c r="A18" s="133" t="s">
        <v>39</v>
      </c>
      <c r="B18" s="137" t="s">
        <v>38</v>
      </c>
      <c r="C18" s="148"/>
      <c r="D18" s="135"/>
      <c r="E18" s="148"/>
      <c r="F18" s="135"/>
      <c r="G18" s="131" t="s">
        <v>99</v>
      </c>
      <c r="H18" s="139" t="s">
        <v>114</v>
      </c>
      <c r="I18" s="141">
        <v>3</v>
      </c>
      <c r="J18" s="120" t="str">
        <f>IF(I18="","",IF(I18=5,"MUY ALTO",IF(I18=4,"ALTO",IF(I18=3,"MEDIO",IF(I18=2,"BAJO",IF(I18=1,"MUY BAJO"))))))</f>
        <v>MEDIO</v>
      </c>
      <c r="K18" s="122">
        <v>5</v>
      </c>
      <c r="L18" s="120" t="str">
        <f>IF(K18="","",IF(K18=20,"MUY ALTO",IF(K18=15,"ALTO",IF(K18=10,"MODERADO",IF(K18=5,"LEVE",IF(K18=1,"INSIGNIFICANTE"))))))</f>
        <v>LEVE</v>
      </c>
      <c r="M18" s="124">
        <f>I18*K18</f>
        <v>15</v>
      </c>
      <c r="N18" s="126">
        <f>IF(K18="","",SUM(I18*K18)/100)</f>
        <v>0.15</v>
      </c>
      <c r="O18" s="2" t="str">
        <f>IF(N18&gt;=60%,"Riesgo Critico",IF(N18&gt;=30%,"Riesgo Alto",IF(N18&gt;=10%,"Riesgo Moderado",IF(N18&gt;=0,"Riesgo Bajo"))))</f>
        <v>Riesgo Moderado</v>
      </c>
      <c r="P18" s="128" t="str">
        <f>IF(H18="OPORTUNIDAD",O19,O18)</f>
        <v>Riesgo Moderado</v>
      </c>
      <c r="Q18" s="3" t="str">
        <f>IF(N18&gt;=60%,"Evitar",IF(N18&gt;=30%,"Evitar",IF(N18&gt;=10%,"Reducir",IF(N18&gt;=0,"Asumir"))))</f>
        <v>Reducir</v>
      </c>
      <c r="R18" s="130" t="str">
        <f>IF(H18="OPORTUNIDAD",Q19,Q18)</f>
        <v>Reducir</v>
      </c>
      <c r="S18" s="131" t="s">
        <v>35</v>
      </c>
      <c r="T18" s="133" t="s">
        <v>34</v>
      </c>
      <c r="U18" s="135"/>
      <c r="V18" s="135"/>
      <c r="W18" s="109"/>
      <c r="X18" s="135"/>
      <c r="Y18" s="136"/>
      <c r="Z18" s="94"/>
      <c r="AA18" s="144" t="s">
        <v>140</v>
      </c>
      <c r="AC18" s="146" t="s">
        <v>29</v>
      </c>
      <c r="AD18" s="113">
        <f>IF(AE18="PREVENTIVO",15,0)</f>
        <v>15</v>
      </c>
      <c r="AE18" s="115" t="s">
        <v>30</v>
      </c>
      <c r="AF18" s="113">
        <f>IF(AG18="RAZONABLE",15,0)</f>
        <v>15</v>
      </c>
      <c r="AG18" s="115" t="s">
        <v>31</v>
      </c>
      <c r="AH18" s="113">
        <f>IF(AI18="AUTOMATICO",25,0)</f>
        <v>0</v>
      </c>
      <c r="AI18" s="116" t="s">
        <v>141</v>
      </c>
      <c r="AJ18" s="117">
        <f>IF(AK18="EXISTE",20,0)</f>
        <v>20</v>
      </c>
      <c r="AK18" s="116" t="s">
        <v>32</v>
      </c>
      <c r="AL18" s="117">
        <f>IF(AM18="SI",15,0)</f>
        <v>15</v>
      </c>
      <c r="AM18" s="115" t="s">
        <v>29</v>
      </c>
      <c r="AN18" s="143">
        <f>SUM(AB18:AM18)</f>
        <v>65</v>
      </c>
      <c r="AO18" s="99" t="str">
        <f>IF(AN18&gt;=90,"CONTROL ADECUADO",IF(AN18&gt;=59,"CONTROL PARCIAL",IF(AN18&gt;=1,"CONTROL INADECUADO",IF(AN18=0,"NO EXISTE CONTROL"))))</f>
        <v>CONTROL PARCIAL</v>
      </c>
      <c r="AP18" s="66"/>
      <c r="AQ18" s="94"/>
      <c r="AR18" s="94"/>
      <c r="AS18" s="94"/>
    </row>
    <row r="19" spans="1:45" ht="48" customHeight="1" thickBot="1" x14ac:dyDescent="0.3">
      <c r="A19" s="134"/>
      <c r="B19" s="138"/>
      <c r="C19" s="148"/>
      <c r="D19" s="135"/>
      <c r="E19" s="148"/>
      <c r="F19" s="135"/>
      <c r="G19" s="132"/>
      <c r="H19" s="140"/>
      <c r="I19" s="142"/>
      <c r="J19" s="121"/>
      <c r="K19" s="123"/>
      <c r="L19" s="121"/>
      <c r="M19" s="125"/>
      <c r="N19" s="127"/>
      <c r="O19" s="3" t="str">
        <f>IF(N18&gt;=60%,"Oportunidad Alta",IF(N18&gt;=30%,"Oportunidad",IF(N18&gt;=10%,"Oportunidad Moderada",IF(N18&gt;=0,"Oportunidad Baja"))))</f>
        <v>Oportunidad Moderada</v>
      </c>
      <c r="P19" s="129"/>
      <c r="Q19" s="3" t="str">
        <f>IF(N18&gt;=60%,"Aprovechar",IF(N18&gt;=30%,"Aprovechar",IF(N18&gt;=10%,"Revisar",IF(N18&gt;=0,"Replantear"))))</f>
        <v>Revisar</v>
      </c>
      <c r="R19" s="130"/>
      <c r="S19" s="132"/>
      <c r="T19" s="134"/>
      <c r="U19" s="135"/>
      <c r="V19" s="135"/>
      <c r="W19" s="110"/>
      <c r="X19" s="135"/>
      <c r="Y19" s="136"/>
      <c r="Z19" s="94"/>
      <c r="AA19" s="145"/>
      <c r="AC19" s="147"/>
      <c r="AD19" s="113"/>
      <c r="AE19" s="115"/>
      <c r="AF19" s="113"/>
      <c r="AG19" s="115"/>
      <c r="AH19" s="113"/>
      <c r="AI19" s="116"/>
      <c r="AJ19" s="117"/>
      <c r="AK19" s="116"/>
      <c r="AL19" s="117"/>
      <c r="AM19" s="115"/>
      <c r="AN19" s="143"/>
      <c r="AO19" s="99"/>
      <c r="AP19" s="65"/>
      <c r="AQ19" s="94"/>
      <c r="AR19" s="94"/>
      <c r="AS19" s="94"/>
    </row>
    <row r="20" spans="1:45" ht="41.25" customHeight="1" x14ac:dyDescent="0.25">
      <c r="A20" s="133" t="s">
        <v>39</v>
      </c>
      <c r="B20" s="137" t="s">
        <v>38</v>
      </c>
      <c r="C20" s="148"/>
      <c r="D20" s="135"/>
      <c r="E20" s="148"/>
      <c r="F20" s="135"/>
      <c r="G20" s="131" t="s">
        <v>169</v>
      </c>
      <c r="H20" s="139" t="s">
        <v>114</v>
      </c>
      <c r="I20" s="141">
        <v>2</v>
      </c>
      <c r="J20" s="120" t="str">
        <f>IF(I20="","",IF(I20=5,"MUY ALTO",IF(I20=4,"ALTO",IF(I20=3,"MEDIO",IF(I20=2,"BAJO",IF(I20=1,"MUY BAJO"))))))</f>
        <v>BAJO</v>
      </c>
      <c r="K20" s="122">
        <v>5</v>
      </c>
      <c r="L20" s="120" t="str">
        <f>IF(K20="","",IF(K20=20,"MUY ALTO",IF(K20=15,"ALTO",IF(K20=10,"MODERADO",IF(K20=5,"LEVE",IF(K20=1,"INSIGNIFICANTE"))))))</f>
        <v>LEVE</v>
      </c>
      <c r="M20" s="124">
        <f>I20*K20</f>
        <v>10</v>
      </c>
      <c r="N20" s="126">
        <f>IF(K20="","",SUM(I20*K20)/100)</f>
        <v>0.1</v>
      </c>
      <c r="O20" s="2" t="str">
        <f>IF(N20&gt;=60%,"Riesgo Critico",IF(N20&gt;=30%,"Riesgo Alto",IF(N20&gt;=10%,"Riesgo Moderado",IF(N20&gt;=0,"Riesgo Bajo"))))</f>
        <v>Riesgo Moderado</v>
      </c>
      <c r="P20" s="128" t="str">
        <f>IF(H20="OPORTUNIDAD",O21,O20)</f>
        <v>Riesgo Moderado</v>
      </c>
      <c r="Q20" s="3" t="str">
        <f>IF(N20&gt;=60%,"Evitar",IF(N20&gt;=30%,"Evitar",IF(N20&gt;=10%,"Reducir",IF(N20&gt;=0,"Asumir"))))</f>
        <v>Reducir</v>
      </c>
      <c r="R20" s="130" t="str">
        <f>IF(H20="OPORTUNIDAD",Q21,Q20)</f>
        <v>Reducir</v>
      </c>
      <c r="S20" s="131" t="s">
        <v>28</v>
      </c>
      <c r="T20" s="133" t="s">
        <v>34</v>
      </c>
      <c r="U20" s="135"/>
      <c r="V20" s="135"/>
      <c r="W20" s="109"/>
      <c r="X20" s="135"/>
      <c r="Y20" s="136"/>
      <c r="Z20" s="94"/>
      <c r="AA20" s="144" t="s">
        <v>37</v>
      </c>
      <c r="AC20" s="146" t="s">
        <v>29</v>
      </c>
      <c r="AD20" s="113">
        <f>IF(AE20="PREVENTIVO",15,0)</f>
        <v>15</v>
      </c>
      <c r="AE20" s="115" t="s">
        <v>30</v>
      </c>
      <c r="AF20" s="113">
        <f>IF(AG20="RAZONABLE",15,0)</f>
        <v>15</v>
      </c>
      <c r="AG20" s="115" t="s">
        <v>31</v>
      </c>
      <c r="AH20" s="113">
        <f>IF(AI20="AUTOMATICO",25,0)</f>
        <v>0</v>
      </c>
      <c r="AI20" s="116" t="s">
        <v>141</v>
      </c>
      <c r="AJ20" s="117">
        <f>IF(AK20="EXISTE",20,0)</f>
        <v>20</v>
      </c>
      <c r="AK20" s="116" t="s">
        <v>32</v>
      </c>
      <c r="AL20" s="117">
        <f>IF(AM20="SI",15,0)</f>
        <v>15</v>
      </c>
      <c r="AM20" s="115" t="s">
        <v>29</v>
      </c>
      <c r="AN20" s="143">
        <f>SUM(AB20:AM20)</f>
        <v>65</v>
      </c>
      <c r="AO20" s="99" t="str">
        <f>IF(AN20&gt;=90,"CONTROL ADECUADO",IF(AN20&gt;=59,"CONTROL PARCIAL",IF(AN20&gt;=1,"CONTROL INADECUADO",IF(AN20=0,"NO EXISTE CONTROL"))))</f>
        <v>CONTROL PARCIAL</v>
      </c>
      <c r="AP20" s="66"/>
      <c r="AQ20" s="94"/>
      <c r="AR20" s="94"/>
      <c r="AS20" s="94"/>
    </row>
    <row r="21" spans="1:45" ht="27" customHeight="1" thickBot="1" x14ac:dyDescent="0.3">
      <c r="A21" s="134"/>
      <c r="B21" s="138"/>
      <c r="C21" s="148"/>
      <c r="D21" s="135"/>
      <c r="E21" s="148"/>
      <c r="F21" s="135"/>
      <c r="G21" s="132"/>
      <c r="H21" s="140"/>
      <c r="I21" s="142"/>
      <c r="J21" s="121"/>
      <c r="K21" s="123"/>
      <c r="L21" s="121"/>
      <c r="M21" s="125"/>
      <c r="N21" s="127"/>
      <c r="O21" s="3" t="str">
        <f>IF(N20&gt;=60%,"Oportunidad Alta",IF(N20&gt;=30%,"Oportunidad",IF(N20&gt;=10%,"Oportunidad Moderada",IF(N20&gt;=0,"Oportunidad Baja"))))</f>
        <v>Oportunidad Moderada</v>
      </c>
      <c r="P21" s="129"/>
      <c r="Q21" s="3" t="str">
        <f>IF(N20&gt;=60%,"Aprovechar",IF(N20&gt;=30%,"Aprovechar",IF(N20&gt;=10%,"Revisar",IF(N20&gt;=0,"Replantear"))))</f>
        <v>Revisar</v>
      </c>
      <c r="R21" s="130"/>
      <c r="S21" s="132"/>
      <c r="T21" s="134"/>
      <c r="U21" s="135"/>
      <c r="V21" s="135"/>
      <c r="W21" s="110"/>
      <c r="X21" s="135"/>
      <c r="Y21" s="136"/>
      <c r="Z21" s="94"/>
      <c r="AA21" s="145"/>
      <c r="AC21" s="147"/>
      <c r="AD21" s="113"/>
      <c r="AE21" s="115"/>
      <c r="AF21" s="113"/>
      <c r="AG21" s="115"/>
      <c r="AH21" s="113"/>
      <c r="AI21" s="116"/>
      <c r="AJ21" s="117"/>
      <c r="AK21" s="116"/>
      <c r="AL21" s="117"/>
      <c r="AM21" s="115"/>
      <c r="AN21" s="143"/>
      <c r="AO21" s="99"/>
      <c r="AP21" s="65"/>
      <c r="AQ21" s="94"/>
      <c r="AR21" s="94"/>
      <c r="AS21" s="94"/>
    </row>
    <row r="22" spans="1:45" ht="36" customHeight="1" x14ac:dyDescent="0.25">
      <c r="A22" s="133" t="s">
        <v>39</v>
      </c>
      <c r="B22" s="137" t="s">
        <v>38</v>
      </c>
      <c r="C22" s="135"/>
      <c r="D22" s="135"/>
      <c r="E22" s="135"/>
      <c r="F22" s="135"/>
      <c r="G22" s="131" t="s">
        <v>99</v>
      </c>
      <c r="H22" s="139" t="s">
        <v>114</v>
      </c>
      <c r="I22" s="141">
        <v>3</v>
      </c>
      <c r="J22" s="120" t="str">
        <f>IF(I22="","",IF(I22=5,"MUY ALTO",IF(I22=4,"ALTO",IF(I22=3,"MEDIO",IF(I22=2,"BAJO",IF(I22=1,"MUY BAJO"))))))</f>
        <v>MEDIO</v>
      </c>
      <c r="K22" s="122">
        <v>15</v>
      </c>
      <c r="L22" s="120" t="str">
        <f>IF(K22="","",IF(K22=20,"MUY ALTO",IF(K22=15,"ALTO",IF(K22=10,"MODERADO",IF(K22=5,"LEVE",IF(K22=1,"INSIGNIFICANTE"))))))</f>
        <v>ALTO</v>
      </c>
      <c r="M22" s="124">
        <f>I22*K22</f>
        <v>45</v>
      </c>
      <c r="N22" s="126">
        <f>IF(K22="","",SUM(I22*K22)/100)</f>
        <v>0.45</v>
      </c>
      <c r="O22" s="2" t="str">
        <f>IF(N22&gt;=60%,"Riesgo Critico",IF(N22&gt;=30%,"Riesgo Alto",IF(N22&gt;=10%,"Riesgo Moderado",IF(N22&gt;=0,"Riesgo Bajo"))))</f>
        <v>Riesgo Alto</v>
      </c>
      <c r="P22" s="128" t="str">
        <f>IF(H22="OPORTUNIDAD",O23,O22)</f>
        <v>Riesgo Alto</v>
      </c>
      <c r="Q22" s="3" t="str">
        <f>IF(N22&gt;=60%,"Evitar",IF(N22&gt;=30%,"Evitar",IF(N22&gt;=10%,"Reducir",IF(N22&gt;=0,"Asumir"))))</f>
        <v>Evitar</v>
      </c>
      <c r="R22" s="130" t="str">
        <f>IF(H22="OPORTUNIDAD",Q23,Q22)</f>
        <v>Evitar</v>
      </c>
      <c r="S22" s="131" t="s">
        <v>35</v>
      </c>
      <c r="T22" s="133" t="s">
        <v>34</v>
      </c>
      <c r="U22" s="135"/>
      <c r="V22" s="135"/>
      <c r="W22" s="109"/>
      <c r="X22" s="135"/>
      <c r="Y22" s="136"/>
      <c r="Z22" s="94"/>
      <c r="AA22" s="144" t="s">
        <v>37</v>
      </c>
      <c r="AC22" s="146" t="s">
        <v>29</v>
      </c>
      <c r="AD22" s="113">
        <f>IF(AE22="PREVENTIVO",15,0)</f>
        <v>15</v>
      </c>
      <c r="AE22" s="115" t="s">
        <v>30</v>
      </c>
      <c r="AF22" s="113">
        <f>IF(AG22="RAZONABLE",15,0)</f>
        <v>15</v>
      </c>
      <c r="AG22" s="115" t="s">
        <v>31</v>
      </c>
      <c r="AH22" s="113">
        <f>IF(AI22="AUTOMATICO",25,0)</f>
        <v>0</v>
      </c>
      <c r="AI22" s="116" t="s">
        <v>141</v>
      </c>
      <c r="AJ22" s="117">
        <f>IF(AK22="EXISTE",20,0)</f>
        <v>20</v>
      </c>
      <c r="AK22" s="116" t="s">
        <v>32</v>
      </c>
      <c r="AL22" s="117">
        <f>IF(AM22="SI",15,0)</f>
        <v>15</v>
      </c>
      <c r="AM22" s="115" t="s">
        <v>29</v>
      </c>
      <c r="AN22" s="143">
        <f>SUM(AB22:AM22)</f>
        <v>65</v>
      </c>
      <c r="AO22" s="99" t="str">
        <f>IF(AN22&gt;=90,"CONTROL ADECUADO",IF(AN22&gt;=59,"CONTROL PARCIAL",IF(AN22&gt;=1,"CONTROL INADECUADO",IF(AN22=0,"NO EXISTE CONTROL"))))</f>
        <v>CONTROL PARCIAL</v>
      </c>
      <c r="AP22" s="66"/>
      <c r="AQ22" s="94"/>
      <c r="AR22" s="94"/>
      <c r="AS22" s="94"/>
    </row>
    <row r="23" spans="1:45" ht="34.5" customHeight="1" thickBot="1" x14ac:dyDescent="0.3">
      <c r="A23" s="134"/>
      <c r="B23" s="138"/>
      <c r="C23" s="135"/>
      <c r="D23" s="135"/>
      <c r="E23" s="135"/>
      <c r="F23" s="135"/>
      <c r="G23" s="132"/>
      <c r="H23" s="140"/>
      <c r="I23" s="142"/>
      <c r="J23" s="121"/>
      <c r="K23" s="123"/>
      <c r="L23" s="121"/>
      <c r="M23" s="125"/>
      <c r="N23" s="127"/>
      <c r="O23" s="3" t="str">
        <f>IF(N22&gt;=60%,"Oportunidad Alta",IF(N22&gt;=30%,"Oportunidad",IF(N22&gt;=10%,"Oportunidad Moderada",IF(N22&gt;=0,"Oportunidad Baja"))))</f>
        <v>Oportunidad</v>
      </c>
      <c r="P23" s="129"/>
      <c r="Q23" s="3" t="str">
        <f>IF(N22&gt;=60%,"Aprovechar",IF(N22&gt;=30%,"Aprovechar",IF(N22&gt;=10%,"Revisar",IF(N22&gt;=0,"Replantear"))))</f>
        <v>Aprovechar</v>
      </c>
      <c r="R23" s="130"/>
      <c r="S23" s="132"/>
      <c r="T23" s="134"/>
      <c r="U23" s="135"/>
      <c r="V23" s="135"/>
      <c r="W23" s="110"/>
      <c r="X23" s="135"/>
      <c r="Y23" s="136"/>
      <c r="Z23" s="94"/>
      <c r="AA23" s="145"/>
      <c r="AC23" s="147"/>
      <c r="AD23" s="113"/>
      <c r="AE23" s="115"/>
      <c r="AF23" s="113"/>
      <c r="AG23" s="115"/>
      <c r="AH23" s="113"/>
      <c r="AI23" s="116"/>
      <c r="AJ23" s="117"/>
      <c r="AK23" s="116"/>
      <c r="AL23" s="117"/>
      <c r="AM23" s="115"/>
      <c r="AN23" s="143"/>
      <c r="AO23" s="99"/>
      <c r="AP23" s="65"/>
      <c r="AQ23" s="94"/>
      <c r="AR23" s="94"/>
      <c r="AS23" s="94"/>
    </row>
    <row r="24" spans="1:45" ht="35.25" customHeight="1" x14ac:dyDescent="0.25">
      <c r="A24" s="133" t="s">
        <v>39</v>
      </c>
      <c r="B24" s="137" t="s">
        <v>38</v>
      </c>
      <c r="C24" s="135"/>
      <c r="D24" s="135"/>
      <c r="E24" s="135"/>
      <c r="F24" s="135"/>
      <c r="G24" s="131" t="s">
        <v>99</v>
      </c>
      <c r="H24" s="139" t="s">
        <v>114</v>
      </c>
      <c r="I24" s="141">
        <v>2</v>
      </c>
      <c r="J24" s="120" t="str">
        <f>IF(I24="","",IF(I24=5,"MUY ALTO",IF(I24=4,"ALTO",IF(I24=3,"MEDIO",IF(I24=2,"BAJO",IF(I24=1,"MUY BAJO"))))))</f>
        <v>BAJO</v>
      </c>
      <c r="K24" s="122">
        <v>10</v>
      </c>
      <c r="L24" s="120" t="str">
        <f>IF(K24="","",IF(K24=20,"MUY ALTO",IF(K24=15,"ALTO",IF(K24=10,"MODERADO",IF(K24=5,"LEVE",IF(K24=1,"INSIGNIFICANTE"))))))</f>
        <v>MODERADO</v>
      </c>
      <c r="M24" s="124">
        <f>I24*K24</f>
        <v>20</v>
      </c>
      <c r="N24" s="126">
        <f>IF(K24="","",SUM(I24*K24)/100)</f>
        <v>0.2</v>
      </c>
      <c r="O24" s="2" t="str">
        <f>IF(N24&gt;=60%,"Riesgo Critico",IF(N24&gt;=30%,"Riesgo Alto",IF(N24&gt;=10%,"Riesgo Moderado",IF(N24&gt;=0,"Riesgo Bajo"))))</f>
        <v>Riesgo Moderado</v>
      </c>
      <c r="P24" s="128" t="str">
        <f>IF(H24="OPORTUNIDAD",O25,O24)</f>
        <v>Riesgo Moderado</v>
      </c>
      <c r="Q24" s="3" t="str">
        <f>IF(N24&gt;=60%,"Evitar",IF(N24&gt;=30%,"Evitar",IF(N24&gt;=10%,"Reducir",IF(N24&gt;=0,"Asumir"))))</f>
        <v>Reducir</v>
      </c>
      <c r="R24" s="130" t="str">
        <f>IF(H24="OPORTUNIDAD",Q25,Q24)</f>
        <v>Reducir</v>
      </c>
      <c r="S24" s="131" t="s">
        <v>35</v>
      </c>
      <c r="T24" s="133" t="s">
        <v>34</v>
      </c>
      <c r="U24" s="135"/>
      <c r="V24" s="135"/>
      <c r="W24" s="109"/>
      <c r="X24" s="135"/>
      <c r="Y24" s="135"/>
      <c r="Z24" s="135"/>
      <c r="AA24" s="144" t="s">
        <v>140</v>
      </c>
      <c r="AC24" s="146" t="s">
        <v>29</v>
      </c>
      <c r="AD24" s="113">
        <f>IF(AE24="PREVENTIVO",15,0)</f>
        <v>15</v>
      </c>
      <c r="AE24" s="115" t="s">
        <v>30</v>
      </c>
      <c r="AF24" s="113">
        <f>IF(AG24="RAZONABLE",15,0)</f>
        <v>15</v>
      </c>
      <c r="AG24" s="115" t="s">
        <v>31</v>
      </c>
      <c r="AH24" s="113">
        <f>IF(AI24="AUTOMATICO",25,0)</f>
        <v>0</v>
      </c>
      <c r="AI24" s="116" t="s">
        <v>141</v>
      </c>
      <c r="AJ24" s="117">
        <f>IF(AK24="EXISTE",20,0)</f>
        <v>20</v>
      </c>
      <c r="AK24" s="116" t="s">
        <v>32</v>
      </c>
      <c r="AL24" s="117">
        <f>IF(AM24="SI",15,0)</f>
        <v>15</v>
      </c>
      <c r="AM24" s="115" t="s">
        <v>29</v>
      </c>
      <c r="AN24" s="143">
        <f>SUM(AB24:AM24)</f>
        <v>65</v>
      </c>
      <c r="AO24" s="99" t="str">
        <f>IF(AN24&gt;=90,"CONTROL ADECUADO",IF(AN24&gt;=59,"CONTROL PARCIAL",IF(AN24&gt;=1,"CONTROL INADECUADO",IF(AN24=0,"NO EXISTE CONTROL"))))</f>
        <v>CONTROL PARCIAL</v>
      </c>
      <c r="AP24" s="66"/>
      <c r="AQ24" s="94"/>
      <c r="AR24" s="94"/>
      <c r="AS24" s="94"/>
    </row>
    <row r="25" spans="1:45" ht="33" customHeight="1" thickBot="1" x14ac:dyDescent="0.3">
      <c r="A25" s="134"/>
      <c r="B25" s="138"/>
      <c r="C25" s="135"/>
      <c r="D25" s="135"/>
      <c r="E25" s="135"/>
      <c r="F25" s="135"/>
      <c r="G25" s="132"/>
      <c r="H25" s="140"/>
      <c r="I25" s="142"/>
      <c r="J25" s="121"/>
      <c r="K25" s="123"/>
      <c r="L25" s="121"/>
      <c r="M25" s="125"/>
      <c r="N25" s="127"/>
      <c r="O25" s="3" t="str">
        <f>IF(N24&gt;=60%,"Oportunidad Alta",IF(N24&gt;=30%,"Oportunidad",IF(N24&gt;=10%,"Oportunidad Moderada",IF(N24&gt;=0,"Oportunidad Baja"))))</f>
        <v>Oportunidad Moderada</v>
      </c>
      <c r="P25" s="129"/>
      <c r="Q25" s="3" t="str">
        <f>IF(N24&gt;=60%,"Aprovechar",IF(N24&gt;=30%,"Aprovechar",IF(N24&gt;=10%,"Revisar",IF(N24&gt;=0,"Replantear"))))</f>
        <v>Revisar</v>
      </c>
      <c r="R25" s="130"/>
      <c r="S25" s="132"/>
      <c r="T25" s="134"/>
      <c r="U25" s="135"/>
      <c r="V25" s="135"/>
      <c r="W25" s="110"/>
      <c r="X25" s="135"/>
      <c r="Y25" s="135"/>
      <c r="Z25" s="135"/>
      <c r="AA25" s="145"/>
      <c r="AC25" s="147"/>
      <c r="AD25" s="113"/>
      <c r="AE25" s="115"/>
      <c r="AF25" s="113"/>
      <c r="AG25" s="115"/>
      <c r="AH25" s="113"/>
      <c r="AI25" s="116"/>
      <c r="AJ25" s="117"/>
      <c r="AK25" s="116"/>
      <c r="AL25" s="117"/>
      <c r="AM25" s="115"/>
      <c r="AN25" s="143"/>
      <c r="AO25" s="99"/>
      <c r="AP25" s="65"/>
      <c r="AQ25" s="94"/>
      <c r="AR25" s="94"/>
      <c r="AS25" s="94"/>
    </row>
    <row r="26" spans="1:45" ht="33" customHeight="1" x14ac:dyDescent="0.25">
      <c r="A26" s="133" t="s">
        <v>39</v>
      </c>
      <c r="B26" s="137" t="s">
        <v>38</v>
      </c>
      <c r="C26" s="135"/>
      <c r="D26" s="135"/>
      <c r="E26" s="135"/>
      <c r="F26" s="135"/>
      <c r="G26" s="131" t="s">
        <v>183</v>
      </c>
      <c r="H26" s="139" t="s">
        <v>114</v>
      </c>
      <c r="I26" s="141">
        <v>3</v>
      </c>
      <c r="J26" s="120" t="str">
        <f>IF(I26="","",IF(I26=5,"MUY ALTO",IF(I26=4,"ALTO",IF(I26=3,"MEDIO",IF(I26=2,"BAJO",IF(I26=1,"MUY BAJO"))))))</f>
        <v>MEDIO</v>
      </c>
      <c r="K26" s="122">
        <v>10</v>
      </c>
      <c r="L26" s="120" t="str">
        <f>IF(K26="","",IF(K26=20,"MUY ALTO",IF(K26=15,"ALTO",IF(K26=10,"MODERADO",IF(K26=5,"LEVE",IF(K26=1,"INSIGNIFICANTE"))))))</f>
        <v>MODERADO</v>
      </c>
      <c r="M26" s="124">
        <f>I26*K26</f>
        <v>30</v>
      </c>
      <c r="N26" s="126">
        <f>IF(K26="","",SUM(I26*K26)/100)</f>
        <v>0.3</v>
      </c>
      <c r="O26" s="68" t="str">
        <f>IF(N26&gt;=60%,"Riesgo Critico",IF(N26&gt;=30%,"Riesgo Alto",IF(N26&gt;=10%,"Riesgo Moderado",IF(N26&gt;=0,"Riesgo Bajo"))))</f>
        <v>Riesgo Alto</v>
      </c>
      <c r="P26" s="128" t="str">
        <f>IF(H26="OPORTUNIDAD",O27,O26)</f>
        <v>Riesgo Alto</v>
      </c>
      <c r="Q26" s="69" t="str">
        <f>IF(N26&gt;=60%,"Evitar",IF(N26&gt;=30%,"Evitar",IF(N26&gt;=10%,"Reducir",IF(N26&gt;=0,"Asumir"))))</f>
        <v>Evitar</v>
      </c>
      <c r="R26" s="130" t="str">
        <f>IF(H26="OPORTUNIDAD",Q27,Q26)</f>
        <v>Evitar</v>
      </c>
      <c r="S26" s="131" t="s">
        <v>1</v>
      </c>
      <c r="T26" s="133" t="s">
        <v>34</v>
      </c>
      <c r="U26" s="135"/>
      <c r="V26" s="135"/>
      <c r="W26" s="109"/>
      <c r="X26" s="135"/>
      <c r="Y26" s="135"/>
      <c r="Z26" s="136"/>
      <c r="AA26" s="144" t="s">
        <v>37</v>
      </c>
      <c r="AC26" s="146" t="s">
        <v>29</v>
      </c>
      <c r="AD26" s="113">
        <f>IF(AE26="PREVENTIVO",15,0)</f>
        <v>15</v>
      </c>
      <c r="AE26" s="115" t="s">
        <v>30</v>
      </c>
      <c r="AF26" s="113">
        <f>IF(AG26="RAZONABLE",15,0)</f>
        <v>15</v>
      </c>
      <c r="AG26" s="115" t="s">
        <v>31</v>
      </c>
      <c r="AH26" s="113">
        <f>IF(AI26="AUTOMATICO",25,0)</f>
        <v>0</v>
      </c>
      <c r="AI26" s="116" t="s">
        <v>141</v>
      </c>
      <c r="AJ26" s="117">
        <f>IF(AK26="EXISTE",20,0)</f>
        <v>20</v>
      </c>
      <c r="AK26" s="116" t="s">
        <v>32</v>
      </c>
      <c r="AL26" s="117">
        <f>IF(AM26="SI",15,0)</f>
        <v>15</v>
      </c>
      <c r="AM26" s="115" t="s">
        <v>29</v>
      </c>
      <c r="AN26" s="143">
        <f>SUM(AB26:AM26)</f>
        <v>65</v>
      </c>
      <c r="AO26" s="99" t="str">
        <f>IF(AN26&gt;=90,"CONTROL ADECUADO",IF(AN26&gt;=59,"CONTROL PARCIAL",IF(AN26&gt;=1,"CONTROL INADECUADO",IF(AN26=0,"NO EXISTE CONTROL"))))</f>
        <v>CONTROL PARCIAL</v>
      </c>
      <c r="AP26" s="66"/>
      <c r="AQ26" s="94"/>
      <c r="AR26" s="94"/>
      <c r="AS26" s="94"/>
    </row>
    <row r="27" spans="1:45" ht="48.75" customHeight="1" thickBot="1" x14ac:dyDescent="0.3">
      <c r="A27" s="134"/>
      <c r="B27" s="138"/>
      <c r="C27" s="135"/>
      <c r="D27" s="135"/>
      <c r="E27" s="135"/>
      <c r="F27" s="135"/>
      <c r="G27" s="132"/>
      <c r="H27" s="140"/>
      <c r="I27" s="142"/>
      <c r="J27" s="121"/>
      <c r="K27" s="123"/>
      <c r="L27" s="121"/>
      <c r="M27" s="125"/>
      <c r="N27" s="127"/>
      <c r="O27" s="69" t="str">
        <f>IF(N26&gt;=60%,"Oportunidad Alta",IF(N26&gt;=30%,"Oportunidad",IF(N26&gt;=10%,"Oportunidad Moderada",IF(N26&gt;=0,"Oportunidad Baja"))))</f>
        <v>Oportunidad</v>
      </c>
      <c r="P27" s="129"/>
      <c r="Q27" s="69" t="str">
        <f>IF(N26&gt;=60%,"Aprovechar",IF(N26&gt;=30%,"Aprovechar",IF(N26&gt;=10%,"Revisar",IF(N26&gt;=0,"Replantear"))))</f>
        <v>Aprovechar</v>
      </c>
      <c r="R27" s="130"/>
      <c r="S27" s="132"/>
      <c r="T27" s="134"/>
      <c r="U27" s="135"/>
      <c r="V27" s="135"/>
      <c r="W27" s="110"/>
      <c r="X27" s="135"/>
      <c r="Y27" s="135"/>
      <c r="Z27" s="136"/>
      <c r="AA27" s="145"/>
      <c r="AC27" s="147"/>
      <c r="AD27" s="113"/>
      <c r="AE27" s="115"/>
      <c r="AF27" s="113"/>
      <c r="AG27" s="115"/>
      <c r="AH27" s="113"/>
      <c r="AI27" s="116"/>
      <c r="AJ27" s="117"/>
      <c r="AK27" s="116"/>
      <c r="AL27" s="117"/>
      <c r="AM27" s="115"/>
      <c r="AN27" s="143"/>
      <c r="AO27" s="99"/>
      <c r="AP27" s="65"/>
      <c r="AQ27" s="94"/>
      <c r="AR27" s="94"/>
      <c r="AS27" s="94"/>
    </row>
    <row r="31" spans="1:45" x14ac:dyDescent="0.25">
      <c r="G31" s="118" t="s">
        <v>27</v>
      </c>
      <c r="H31" s="118"/>
    </row>
    <row r="32" spans="1:45" x14ac:dyDescent="0.25">
      <c r="G32" s="63" t="s">
        <v>74</v>
      </c>
      <c r="H32" s="6">
        <f>COUNTIF(R12:R25,"ASUMIR")</f>
        <v>0</v>
      </c>
    </row>
    <row r="33" spans="7:8" x14ac:dyDescent="0.25">
      <c r="G33" s="63" t="s">
        <v>79</v>
      </c>
      <c r="H33" s="6">
        <f>COUNTIF(R12:R25,"EVITAR")</f>
        <v>1</v>
      </c>
    </row>
    <row r="34" spans="7:8" x14ac:dyDescent="0.25">
      <c r="G34" s="63" t="s">
        <v>75</v>
      </c>
      <c r="H34" s="6">
        <f>COUNTIF(R12:R25,"REDUCIR")</f>
        <v>3</v>
      </c>
    </row>
    <row r="36" spans="7:8" ht="15" customHeight="1" x14ac:dyDescent="0.25"/>
    <row r="37" spans="7:8" ht="15" customHeight="1" x14ac:dyDescent="0.25">
      <c r="G37" s="119" t="s">
        <v>47</v>
      </c>
      <c r="H37" s="119"/>
    </row>
    <row r="38" spans="7:8" x14ac:dyDescent="0.25">
      <c r="G38" s="62" t="s">
        <v>57</v>
      </c>
      <c r="H38" s="6">
        <f>COUNTIF(R12:R25,"APROVECHAR")</f>
        <v>3</v>
      </c>
    </row>
    <row r="39" spans="7:8" x14ac:dyDescent="0.25">
      <c r="G39" s="60" t="s">
        <v>101</v>
      </c>
      <c r="H39" s="6">
        <f>COUNTIF(R12:R25,"REVISAR")</f>
        <v>0</v>
      </c>
    </row>
    <row r="40" spans="7:8" x14ac:dyDescent="0.25">
      <c r="G40" s="61" t="s">
        <v>48</v>
      </c>
      <c r="H40" s="6">
        <f>COUNTIF(R12:R25,"REPLANTEAR")</f>
        <v>0</v>
      </c>
    </row>
    <row r="42" spans="7:8" x14ac:dyDescent="0.25">
      <c r="G42" s="53" t="s">
        <v>114</v>
      </c>
      <c r="H42" s="6">
        <f>COUNTIF(H12:H25,"AMENAZA")</f>
        <v>4</v>
      </c>
    </row>
    <row r="43" spans="7:8" x14ac:dyDescent="0.25">
      <c r="G43" s="53" t="s">
        <v>33</v>
      </c>
      <c r="H43" s="6">
        <f>COUNTIF(H19:H29,"OPORTUNIDAD")</f>
        <v>0</v>
      </c>
    </row>
    <row r="45" spans="7:8" x14ac:dyDescent="0.25">
      <c r="G45" s="114" t="s">
        <v>97</v>
      </c>
      <c r="H45" s="114"/>
    </row>
    <row r="46" spans="7:8" x14ac:dyDescent="0.25">
      <c r="G46" s="64" t="s">
        <v>81</v>
      </c>
      <c r="H46" s="6">
        <f>COUNTIF(P12:P25,"RIESGO CRITICO")</f>
        <v>0</v>
      </c>
    </row>
    <row r="47" spans="7:8" x14ac:dyDescent="0.25">
      <c r="G47" s="57" t="s">
        <v>77</v>
      </c>
      <c r="H47" s="6">
        <f>COUNTIF(P12:P25,"RIESGO ALTO")</f>
        <v>1</v>
      </c>
    </row>
    <row r="48" spans="7:8" x14ac:dyDescent="0.25">
      <c r="G48" s="58" t="s">
        <v>73</v>
      </c>
      <c r="H48" s="6">
        <f>COUNTIF(P12:P25,"RIESGO MODERADO")</f>
        <v>3</v>
      </c>
    </row>
    <row r="49" spans="7:8" x14ac:dyDescent="0.25">
      <c r="G49" s="54" t="s">
        <v>72</v>
      </c>
      <c r="H49" s="6">
        <f>COUNTIF(P12:P25,"RIESGO BAJO")</f>
        <v>0</v>
      </c>
    </row>
    <row r="51" spans="7:8" x14ac:dyDescent="0.25">
      <c r="G51" s="99" t="s">
        <v>98</v>
      </c>
      <c r="H51" s="99"/>
    </row>
    <row r="52" spans="7:8" ht="22.5" x14ac:dyDescent="0.25">
      <c r="G52" s="67" t="s">
        <v>96</v>
      </c>
      <c r="H52" s="6">
        <f>COUNTIF(P12:P25,"OPORTUNIDAD ALTA")</f>
        <v>3</v>
      </c>
    </row>
    <row r="53" spans="7:8" x14ac:dyDescent="0.25">
      <c r="G53" s="54" t="s">
        <v>61</v>
      </c>
      <c r="H53" s="6">
        <f>COUNTIF(P12:P25,"OPORTUNIDAD")</f>
        <v>0</v>
      </c>
    </row>
    <row r="54" spans="7:8" ht="22.5" x14ac:dyDescent="0.25">
      <c r="G54" s="56" t="s">
        <v>45</v>
      </c>
      <c r="H54" s="6">
        <f>COUNTIF(P12:P25,"OPORTUNIDAD MODERADA")</f>
        <v>0</v>
      </c>
    </row>
    <row r="55" spans="7:8" ht="22.5" x14ac:dyDescent="0.25">
      <c r="G55" s="55" t="s">
        <v>44</v>
      </c>
      <c r="H55" s="6">
        <f>COUNTIF(P12:P25,"OPORTUNIDAD BAJA")</f>
        <v>0</v>
      </c>
    </row>
  </sheetData>
  <mergeCells count="369">
    <mergeCell ref="AK26:AK27"/>
    <mergeCell ref="AL26:AL27"/>
    <mergeCell ref="AM26:AM27"/>
    <mergeCell ref="AN26:AN27"/>
    <mergeCell ref="AO26:AO27"/>
    <mergeCell ref="AA26:AA27"/>
    <mergeCell ref="AC26:AC27"/>
    <mergeCell ref="AD26:AD27"/>
    <mergeCell ref="AE26:AE27"/>
    <mergeCell ref="AF26:AF27"/>
    <mergeCell ref="AG26:AG27"/>
    <mergeCell ref="AH26:AH27"/>
    <mergeCell ref="AI26:AI27"/>
    <mergeCell ref="AJ26:AJ27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AJ16:AJ17"/>
    <mergeCell ref="AK16:AK17"/>
    <mergeCell ref="AL16:AL17"/>
    <mergeCell ref="AM16:AM17"/>
    <mergeCell ref="AN16:AN17"/>
    <mergeCell ref="AO16:AO17"/>
    <mergeCell ref="AE16:AE17"/>
    <mergeCell ref="AF16:AF17"/>
    <mergeCell ref="AB16:AB17"/>
    <mergeCell ref="AG16:AG17"/>
    <mergeCell ref="AH16:AH17"/>
    <mergeCell ref="AI16:AI17"/>
    <mergeCell ref="AC16:AC17"/>
    <mergeCell ref="AD16:AD17"/>
    <mergeCell ref="AH14:AH15"/>
    <mergeCell ref="AI14:AI15"/>
    <mergeCell ref="W14:W15"/>
    <mergeCell ref="AJ14:AJ15"/>
    <mergeCell ref="X14:X15"/>
    <mergeCell ref="Y14:Y15"/>
    <mergeCell ref="D12:D13"/>
    <mergeCell ref="AB14:AB15"/>
    <mergeCell ref="B16:B17"/>
    <mergeCell ref="X12:X13"/>
    <mergeCell ref="Y12:Y13"/>
    <mergeCell ref="N14:N15"/>
    <mergeCell ref="S14:S15"/>
    <mergeCell ref="T14:T15"/>
    <mergeCell ref="U14:U15"/>
    <mergeCell ref="V14:V15"/>
    <mergeCell ref="I12:I13"/>
    <mergeCell ref="J12:J13"/>
    <mergeCell ref="K12:K13"/>
    <mergeCell ref="L12:L13"/>
    <mergeCell ref="M12:M13"/>
    <mergeCell ref="N12:N13"/>
    <mergeCell ref="C12:C13"/>
    <mergeCell ref="E12:E13"/>
    <mergeCell ref="I16:I17"/>
    <mergeCell ref="J16:J17"/>
    <mergeCell ref="P14:P15"/>
    <mergeCell ref="R14:R15"/>
    <mergeCell ref="I14:I15"/>
    <mergeCell ref="J14:J15"/>
    <mergeCell ref="K14:K15"/>
    <mergeCell ref="L14:L15"/>
    <mergeCell ref="M14:M15"/>
    <mergeCell ref="A14:A15"/>
    <mergeCell ref="B14:B15"/>
    <mergeCell ref="C14:C15"/>
    <mergeCell ref="D14:D15"/>
    <mergeCell ref="E14:E15"/>
    <mergeCell ref="F14:F15"/>
    <mergeCell ref="G14:G15"/>
    <mergeCell ref="H14:H15"/>
    <mergeCell ref="A16:A17"/>
    <mergeCell ref="C16:C17"/>
    <mergeCell ref="F16:F17"/>
    <mergeCell ref="E16:E17"/>
    <mergeCell ref="D16:D17"/>
    <mergeCell ref="G16:G17"/>
    <mergeCell ref="H16:H17"/>
    <mergeCell ref="AN12:AN13"/>
    <mergeCell ref="AO12:AO13"/>
    <mergeCell ref="AD12:AD13"/>
    <mergeCell ref="AE12:AE13"/>
    <mergeCell ref="Z14:Z15"/>
    <mergeCell ref="AA14:AA15"/>
    <mergeCell ref="AC14:AC15"/>
    <mergeCell ref="AD14:AD15"/>
    <mergeCell ref="AI12:AI13"/>
    <mergeCell ref="Z12:Z13"/>
    <mergeCell ref="AA12:AA13"/>
    <mergeCell ref="AB12:AB13"/>
    <mergeCell ref="AC12:AC13"/>
    <mergeCell ref="AF12:AF13"/>
    <mergeCell ref="AG12:AG13"/>
    <mergeCell ref="AH12:AH13"/>
    <mergeCell ref="AN14:AN15"/>
    <mergeCell ref="AO14:AO15"/>
    <mergeCell ref="AE14:AE15"/>
    <mergeCell ref="AF14:AF15"/>
    <mergeCell ref="AG14:AG15"/>
    <mergeCell ref="AK14:AK15"/>
    <mergeCell ref="AL14:AL15"/>
    <mergeCell ref="AM14:AM15"/>
    <mergeCell ref="AJ12:AJ13"/>
    <mergeCell ref="AK12:AK13"/>
    <mergeCell ref="AL12:AL13"/>
    <mergeCell ref="AM12:AM13"/>
    <mergeCell ref="AL9:AM11"/>
    <mergeCell ref="X9:X11"/>
    <mergeCell ref="Y9:Y11"/>
    <mergeCell ref="Z9:Z11"/>
    <mergeCell ref="AA9:AA11"/>
    <mergeCell ref="AB9:AC11"/>
    <mergeCell ref="AD9:AE11"/>
    <mergeCell ref="G9:H11"/>
    <mergeCell ref="I9:J11"/>
    <mergeCell ref="K9:L11"/>
    <mergeCell ref="M9:P10"/>
    <mergeCell ref="Q9:R11"/>
    <mergeCell ref="W9:W11"/>
    <mergeCell ref="S12:S13"/>
    <mergeCell ref="T12:T13"/>
    <mergeCell ref="U12:U13"/>
    <mergeCell ref="V12:V13"/>
    <mergeCell ref="T9:T11"/>
    <mergeCell ref="S9:S11"/>
    <mergeCell ref="W12:W13"/>
    <mergeCell ref="J18:J19"/>
    <mergeCell ref="K18:K19"/>
    <mergeCell ref="L18:L19"/>
    <mergeCell ref="M18:M19"/>
    <mergeCell ref="N18:N19"/>
    <mergeCell ref="P18:P19"/>
    <mergeCell ref="R18:R19"/>
    <mergeCell ref="A12:A13"/>
    <mergeCell ref="B12:B13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F12:F13"/>
    <mergeCell ref="G12:G13"/>
    <mergeCell ref="H12:H13"/>
    <mergeCell ref="P12:P13"/>
    <mergeCell ref="R12:R13"/>
    <mergeCell ref="K16:K17"/>
    <mergeCell ref="S18:S19"/>
    <mergeCell ref="T18:T19"/>
    <mergeCell ref="U18:U19"/>
    <mergeCell ref="V18:V19"/>
    <mergeCell ref="X18:X19"/>
    <mergeCell ref="Y18:Y19"/>
    <mergeCell ref="Z18:Z19"/>
    <mergeCell ref="AA18:AA19"/>
    <mergeCell ref="L16:L17"/>
    <mergeCell ref="M16:M17"/>
    <mergeCell ref="P16:P17"/>
    <mergeCell ref="R16:R17"/>
    <mergeCell ref="S16:S17"/>
    <mergeCell ref="T16:T17"/>
    <mergeCell ref="U16:U17"/>
    <mergeCell ref="AA16:AA17"/>
    <mergeCell ref="Z16:Z17"/>
    <mergeCell ref="N16:N17"/>
    <mergeCell ref="W16:W17"/>
    <mergeCell ref="W18:W19"/>
    <mergeCell ref="V16:V17"/>
    <mergeCell ref="X16:X17"/>
    <mergeCell ref="Y16:Y17"/>
    <mergeCell ref="AC18:AC19"/>
    <mergeCell ref="AD18:AD19"/>
    <mergeCell ref="AE18:AE19"/>
    <mergeCell ref="AF18:AF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20:A21"/>
    <mergeCell ref="B20:B21"/>
    <mergeCell ref="C20:C21"/>
    <mergeCell ref="E20:E21"/>
    <mergeCell ref="D20:D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P20:P21"/>
    <mergeCell ref="R20:R21"/>
    <mergeCell ref="S20:S21"/>
    <mergeCell ref="T20:T21"/>
    <mergeCell ref="U20:U21"/>
    <mergeCell ref="V20:V21"/>
    <mergeCell ref="X20:X21"/>
    <mergeCell ref="Y20:Y21"/>
    <mergeCell ref="Z20:Z21"/>
    <mergeCell ref="AA20:AA21"/>
    <mergeCell ref="AC20:AC21"/>
    <mergeCell ref="AD20:AD21"/>
    <mergeCell ref="AE20:AE21"/>
    <mergeCell ref="AF20:AF21"/>
    <mergeCell ref="AG20:AG21"/>
    <mergeCell ref="AH20:AH21"/>
    <mergeCell ref="AI20:AI21"/>
    <mergeCell ref="AJ20:AJ21"/>
    <mergeCell ref="AK20:AK21"/>
    <mergeCell ref="AL20:AL21"/>
    <mergeCell ref="AM20:AM21"/>
    <mergeCell ref="AN20:AN21"/>
    <mergeCell ref="AO20:AO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P22:P23"/>
    <mergeCell ref="R22:R23"/>
    <mergeCell ref="S22:S23"/>
    <mergeCell ref="T22:T23"/>
    <mergeCell ref="U22:U23"/>
    <mergeCell ref="V22:V23"/>
    <mergeCell ref="X22:X23"/>
    <mergeCell ref="Y22:Y23"/>
    <mergeCell ref="Z22:Z23"/>
    <mergeCell ref="AA22:AA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C24:C25"/>
    <mergeCell ref="K24:K25"/>
    <mergeCell ref="L24:L25"/>
    <mergeCell ref="M24:M25"/>
    <mergeCell ref="N24:N25"/>
    <mergeCell ref="P24:P25"/>
    <mergeCell ref="R24:R25"/>
    <mergeCell ref="S24:S25"/>
    <mergeCell ref="T24:T25"/>
    <mergeCell ref="U24:U25"/>
    <mergeCell ref="V24:V25"/>
    <mergeCell ref="X24:X25"/>
    <mergeCell ref="Y24:Y25"/>
    <mergeCell ref="Z24:Z25"/>
    <mergeCell ref="AA24:AA25"/>
    <mergeCell ref="AC24:AC25"/>
    <mergeCell ref="AM24:AM25"/>
    <mergeCell ref="AN24:AN25"/>
    <mergeCell ref="AO24:AO25"/>
    <mergeCell ref="AD24:AD25"/>
    <mergeCell ref="AE24:AE25"/>
    <mergeCell ref="B24:B25"/>
    <mergeCell ref="A24:A25"/>
    <mergeCell ref="D24:D25"/>
    <mergeCell ref="E24:E25"/>
    <mergeCell ref="F24:F25"/>
    <mergeCell ref="G24:G25"/>
    <mergeCell ref="H24:H25"/>
    <mergeCell ref="I24:I25"/>
    <mergeCell ref="J24:J25"/>
    <mergeCell ref="G45:H45"/>
    <mergeCell ref="G51:H51"/>
    <mergeCell ref="AG24:AG25"/>
    <mergeCell ref="AH24:AH25"/>
    <mergeCell ref="AI24:AI25"/>
    <mergeCell ref="AJ24:AJ25"/>
    <mergeCell ref="AK24:AK25"/>
    <mergeCell ref="AL24:AL25"/>
    <mergeCell ref="G31:H31"/>
    <mergeCell ref="G37:H37"/>
    <mergeCell ref="J26:J27"/>
    <mergeCell ref="K26:K27"/>
    <mergeCell ref="L26:L27"/>
    <mergeCell ref="M26:M27"/>
    <mergeCell ref="N26:N27"/>
    <mergeCell ref="P26:P27"/>
    <mergeCell ref="R26:R27"/>
    <mergeCell ref="S26:S27"/>
    <mergeCell ref="T26:T27"/>
    <mergeCell ref="U26:U27"/>
    <mergeCell ref="V26:V27"/>
    <mergeCell ref="X26:X27"/>
    <mergeCell ref="Y26:Y27"/>
    <mergeCell ref="Z26:Z27"/>
    <mergeCell ref="W20:W21"/>
    <mergeCell ref="W22:W23"/>
    <mergeCell ref="W24:W25"/>
    <mergeCell ref="W26:W27"/>
    <mergeCell ref="AQ9:AQ11"/>
    <mergeCell ref="AR9:AR11"/>
    <mergeCell ref="AS9:AS11"/>
    <mergeCell ref="U8:AS8"/>
    <mergeCell ref="AQ18:AQ19"/>
    <mergeCell ref="AR18:AR19"/>
    <mergeCell ref="AS18:AS19"/>
    <mergeCell ref="AQ20:AQ21"/>
    <mergeCell ref="AR20:AR21"/>
    <mergeCell ref="AS20:AS21"/>
    <mergeCell ref="AQ22:AQ23"/>
    <mergeCell ref="AR22:AR23"/>
    <mergeCell ref="AS22:AS23"/>
    <mergeCell ref="AQ24:AQ25"/>
    <mergeCell ref="AR24:AR25"/>
    <mergeCell ref="AS24:AS25"/>
    <mergeCell ref="AQ26:AQ27"/>
    <mergeCell ref="AR26:AR27"/>
    <mergeCell ref="AS26:AS27"/>
    <mergeCell ref="AF24:AF25"/>
    <mergeCell ref="A1:AS7"/>
    <mergeCell ref="AQ12:AQ13"/>
    <mergeCell ref="AR12:AR13"/>
    <mergeCell ref="AS12:AS13"/>
    <mergeCell ref="AQ14:AQ15"/>
    <mergeCell ref="AR14:AR15"/>
    <mergeCell ref="AS14:AS15"/>
    <mergeCell ref="AQ16:AQ17"/>
    <mergeCell ref="AR16:AR17"/>
    <mergeCell ref="AS16:AS17"/>
    <mergeCell ref="AP9:AP11"/>
    <mergeCell ref="M11:P11"/>
    <mergeCell ref="AN9:AO11"/>
    <mergeCell ref="U9:V10"/>
    <mergeCell ref="A8:T8"/>
    <mergeCell ref="AF9:AG11"/>
    <mergeCell ref="AH9:AI11"/>
    <mergeCell ref="AJ9:AK11"/>
    <mergeCell ref="A9:A11"/>
    <mergeCell ref="B9:B11"/>
    <mergeCell ref="C9:C11"/>
    <mergeCell ref="D9:D11"/>
    <mergeCell ref="E9:E10"/>
    <mergeCell ref="F9:F11"/>
  </mergeCells>
  <conditionalFormatting sqref="J12 J14 J16 J18 J20 J22 J24 J26 O12:O27">
    <cfRule type="cellIs" dxfId="387" priority="101" operator="equal">
      <formula>"MUY ALTO"</formula>
    </cfRule>
    <cfRule type="cellIs" dxfId="386" priority="102" operator="equal">
      <formula>"MEDIO"</formula>
    </cfRule>
    <cfRule type="cellIs" dxfId="385" priority="103" operator="equal">
      <formula>"MEDIO"</formula>
    </cfRule>
    <cfRule type="cellIs" dxfId="384" priority="104" operator="equal">
      <formula>"BAJO"</formula>
    </cfRule>
    <cfRule type="cellIs" dxfId="383" priority="105" operator="equal">
      <formula>"MEDO"</formula>
    </cfRule>
    <cfRule type="cellIs" dxfId="382" priority="106" operator="equal">
      <formula>"ALTO"</formula>
    </cfRule>
    <cfRule type="cellIs" dxfId="381" priority="107" operator="equal">
      <formula>"MUY ALTO"</formula>
    </cfRule>
  </conditionalFormatting>
  <conditionalFormatting sqref="L12:M12 L14:M14 L16:M16 L18:M18 L20:M20 L22:M22 L24:M24 L26:M26">
    <cfRule type="cellIs" dxfId="380" priority="93" operator="equal">
      <formula>"BAJO"</formula>
    </cfRule>
    <cfRule type="cellIs" dxfId="379" priority="94" operator="equal">
      <formula>"MUY ALTO"</formula>
    </cfRule>
    <cfRule type="cellIs" dxfId="378" priority="95" operator="equal">
      <formula>"MEDIO"</formula>
    </cfRule>
    <cfRule type="cellIs" dxfId="377" priority="96" operator="equal">
      <formula>"MEDIO"</formula>
    </cfRule>
    <cfRule type="cellIs" dxfId="376" priority="97" operator="equal">
      <formula>"BAJO"</formula>
    </cfRule>
    <cfRule type="cellIs" dxfId="375" priority="98" operator="equal">
      <formula>"MEDO"</formula>
    </cfRule>
    <cfRule type="cellIs" dxfId="374" priority="99" operator="equal">
      <formula>"ALTO"</formula>
    </cfRule>
    <cfRule type="cellIs" dxfId="373" priority="100" operator="equal">
      <formula>"MUY ALTO"</formula>
    </cfRule>
  </conditionalFormatting>
  <conditionalFormatting sqref="J12 J14 J16 J18 J20 J22 J24 J26">
    <cfRule type="cellIs" dxfId="372" priority="92" operator="equal">
      <formula>"MUY ALTO"</formula>
    </cfRule>
  </conditionalFormatting>
  <conditionalFormatting sqref="N12 N14 N16 N18 N20 N22 N24 N26">
    <cfRule type="cellIs" dxfId="371" priority="89" operator="equal">
      <formula>"ALTO"</formula>
    </cfRule>
    <cfRule type="cellIs" dxfId="370" priority="90" operator="equal">
      <formula>"MEDIO"</formula>
    </cfRule>
    <cfRule type="cellIs" dxfId="369" priority="91" operator="equal">
      <formula>"BAJO"</formula>
    </cfRule>
  </conditionalFormatting>
  <conditionalFormatting sqref="T12 T14 T16 T18 T20 T22 T24 T26">
    <cfRule type="cellIs" dxfId="368" priority="87" operator="equal">
      <formula>"EXTERNO"</formula>
    </cfRule>
    <cfRule type="cellIs" dxfId="367" priority="88" operator="equal">
      <formula>"INTERNO"</formula>
    </cfRule>
  </conditionalFormatting>
  <conditionalFormatting sqref="R12 R14 R16 R18 R20 R22 R24 R26">
    <cfRule type="cellIs" dxfId="366" priority="80" operator="equal">
      <formula>"MUY ALTO"</formula>
    </cfRule>
    <cfRule type="cellIs" dxfId="365" priority="81" operator="equal">
      <formula>"MEDIO"</formula>
    </cfRule>
    <cfRule type="cellIs" dxfId="364" priority="82" operator="equal">
      <formula>"MEDIO"</formula>
    </cfRule>
    <cfRule type="cellIs" dxfId="363" priority="83" operator="equal">
      <formula>"BAJO"</formula>
    </cfRule>
    <cfRule type="cellIs" dxfId="362" priority="84" operator="equal">
      <formula>"MEDO"</formula>
    </cfRule>
    <cfRule type="cellIs" dxfId="361" priority="85" operator="equal">
      <formula>"ALTO"</formula>
    </cfRule>
    <cfRule type="cellIs" dxfId="360" priority="86" operator="equal">
      <formula>"MUY ALTO"</formula>
    </cfRule>
  </conditionalFormatting>
  <conditionalFormatting sqref="H12:H27">
    <cfRule type="cellIs" dxfId="359" priority="78" operator="equal">
      <formula>"OPORTUNIDAD"</formula>
    </cfRule>
    <cfRule type="cellIs" dxfId="358" priority="79" operator="equal">
      <formula>"RIESGO"</formula>
    </cfRule>
  </conditionalFormatting>
  <conditionalFormatting sqref="L12:L27">
    <cfRule type="cellIs" dxfId="357" priority="76" operator="equal">
      <formula>"ALTO"</formula>
    </cfRule>
    <cfRule type="cellIs" dxfId="356" priority="77" operator="equal">
      <formula>"MUY ALTO"</formula>
    </cfRule>
  </conditionalFormatting>
  <conditionalFormatting sqref="P12 P14 P16 P18 P20 P22 P24 P26">
    <cfRule type="cellIs" dxfId="355" priority="69" operator="equal">
      <formula>"MUY ALTO"</formula>
    </cfRule>
    <cfRule type="cellIs" dxfId="354" priority="70" operator="equal">
      <formula>"MEDIO"</formula>
    </cfRule>
    <cfRule type="cellIs" dxfId="353" priority="71" operator="equal">
      <formula>"MEDIO"</formula>
    </cfRule>
    <cfRule type="cellIs" dxfId="352" priority="72" operator="equal">
      <formula>"BAJO"</formula>
    </cfRule>
    <cfRule type="cellIs" dxfId="351" priority="73" operator="equal">
      <formula>"MEDO"</formula>
    </cfRule>
    <cfRule type="cellIs" dxfId="350" priority="74" operator="equal">
      <formula>"ALTO"</formula>
    </cfRule>
    <cfRule type="cellIs" dxfId="349" priority="75" operator="equal">
      <formula>"MUY ALTO"</formula>
    </cfRule>
  </conditionalFormatting>
  <conditionalFormatting sqref="P12:P27">
    <cfRule type="cellIs" dxfId="348" priority="58" operator="equal">
      <formula>"Oportunidad Baja"</formula>
    </cfRule>
    <cfRule type="cellIs" dxfId="347" priority="59" operator="equal">
      <formula>"Oportunidad"</formula>
    </cfRule>
    <cfRule type="cellIs" dxfId="346" priority="60" operator="equal">
      <formula>"Oportunidad"</formula>
    </cfRule>
    <cfRule type="cellIs" dxfId="345" priority="61" operator="equal">
      <formula>"Riesgo Critico"</formula>
    </cfRule>
    <cfRule type="cellIs" dxfId="344" priority="62" operator="equal">
      <formula>"Oportunidad Baja"</formula>
    </cfRule>
    <cfRule type="cellIs" dxfId="343" priority="63" operator="equal">
      <formula>"Riesgo Bajo"</formula>
    </cfRule>
    <cfRule type="cellIs" dxfId="342" priority="64" operator="equal">
      <formula>"Riesgo Importante"</formula>
    </cfRule>
    <cfRule type="cellIs" dxfId="341" priority="65" operator="equal">
      <formula>"Oportunidad Importante"</formula>
    </cfRule>
    <cfRule type="cellIs" priority="66" operator="equal">
      <formula>"Oportunidad Importante"</formula>
    </cfRule>
    <cfRule type="cellIs" dxfId="340" priority="67" operator="equal">
      <formula>"Riesgo Moderado"</formula>
    </cfRule>
    <cfRule type="cellIs" dxfId="339" priority="68" operator="equal">
      <formula>"Oportunidad Moderada"</formula>
    </cfRule>
  </conditionalFormatting>
  <conditionalFormatting sqref="P12:P27">
    <cfRule type="cellIs" dxfId="338" priority="57" operator="equal">
      <formula>"Riesgo Moderado"</formula>
    </cfRule>
  </conditionalFormatting>
  <conditionalFormatting sqref="P12:P27">
    <cfRule type="cellIs" dxfId="337" priority="56" operator="equal">
      <formula>"Oportunidad"</formula>
    </cfRule>
  </conditionalFormatting>
  <conditionalFormatting sqref="P12:P27">
    <cfRule type="cellIs" dxfId="336" priority="55" operator="equal">
      <formula>"Oportunidad Importante"</formula>
    </cfRule>
  </conditionalFormatting>
  <conditionalFormatting sqref="P12:P27">
    <cfRule type="cellIs" dxfId="335" priority="54" operator="equal">
      <formula>"Oportunidad Baja"</formula>
    </cfRule>
  </conditionalFormatting>
  <conditionalFormatting sqref="P12:P27">
    <cfRule type="cellIs" dxfId="334" priority="53" operator="equal">
      <formula>"Oportunidad Baja"</formula>
    </cfRule>
  </conditionalFormatting>
  <conditionalFormatting sqref="J12:J27">
    <cfRule type="cellIs" dxfId="333" priority="50" operator="equal">
      <formula>"MEDIO"</formula>
    </cfRule>
    <cfRule type="cellIs" dxfId="332" priority="51" operator="equal">
      <formula>" MEDIO"</formula>
    </cfRule>
    <cfRule type="cellIs" dxfId="331" priority="52" operator="equal">
      <formula>"ALTO"</formula>
    </cfRule>
  </conditionalFormatting>
  <conditionalFormatting sqref="J12:J27">
    <cfRule type="cellIs" dxfId="330" priority="49" operator="equal">
      <formula>"BAJO"</formula>
    </cfRule>
  </conditionalFormatting>
  <conditionalFormatting sqref="L12:L27">
    <cfRule type="cellIs" dxfId="329" priority="48" operator="equal">
      <formula>"MODERADO"</formula>
    </cfRule>
  </conditionalFormatting>
  <conditionalFormatting sqref="L12:L27">
    <cfRule type="cellIs" dxfId="328" priority="47" operator="equal">
      <formula>"LEVE"</formula>
    </cfRule>
  </conditionalFormatting>
  <conditionalFormatting sqref="J12:J27">
    <cfRule type="cellIs" dxfId="327" priority="46" operator="equal">
      <formula>"MUY BAJO"</formula>
    </cfRule>
  </conditionalFormatting>
  <conditionalFormatting sqref="P12:P27">
    <cfRule type="cellIs" dxfId="326" priority="45" operator="equal">
      <formula>"Riesgo Alto"</formula>
    </cfRule>
  </conditionalFormatting>
  <conditionalFormatting sqref="P12:P27">
    <cfRule type="cellIs" dxfId="325" priority="44" operator="equal">
      <formula>"Oportunidad Alta"</formula>
    </cfRule>
  </conditionalFormatting>
  <conditionalFormatting sqref="R12:R27">
    <cfRule type="cellIs" dxfId="324" priority="42" operator="equal">
      <formula>"Replantear"</formula>
    </cfRule>
    <cfRule type="cellIs" dxfId="323" priority="43" operator="equal">
      <formula>"Evitar"</formula>
    </cfRule>
  </conditionalFormatting>
  <conditionalFormatting sqref="Q12 Q14 Q16 Q18 Q20 Q22 Q24 Q26">
    <cfRule type="cellIs" dxfId="322" priority="35" operator="equal">
      <formula>"MUY ALTO"</formula>
    </cfRule>
    <cfRule type="cellIs" dxfId="321" priority="36" operator="equal">
      <formula>"MEDIO"</formula>
    </cfRule>
    <cfRule type="cellIs" dxfId="320" priority="37" operator="equal">
      <formula>"MEDIO"</formula>
    </cfRule>
    <cfRule type="cellIs" dxfId="319" priority="38" operator="equal">
      <formula>"BAJO"</formula>
    </cfRule>
    <cfRule type="cellIs" dxfId="318" priority="39" operator="equal">
      <formula>"MEDO"</formula>
    </cfRule>
    <cfRule type="cellIs" dxfId="317" priority="40" operator="equal">
      <formula>"ALTO"</formula>
    </cfRule>
    <cfRule type="cellIs" dxfId="316" priority="41" operator="equal">
      <formula>"MUY ALTO"</formula>
    </cfRule>
  </conditionalFormatting>
  <conditionalFormatting sqref="Q13 Q15 Q17 Q19 Q21 Q23 Q25 Q27">
    <cfRule type="cellIs" dxfId="315" priority="28" operator="equal">
      <formula>"MUY ALTO"</formula>
    </cfRule>
    <cfRule type="cellIs" dxfId="314" priority="29" operator="equal">
      <formula>"MEDIO"</formula>
    </cfRule>
    <cfRule type="cellIs" dxfId="313" priority="30" operator="equal">
      <formula>"MEDIO"</formula>
    </cfRule>
    <cfRule type="cellIs" dxfId="312" priority="31" operator="equal">
      <formula>"BAJO"</formula>
    </cfRule>
    <cfRule type="cellIs" dxfId="311" priority="32" operator="equal">
      <formula>"MEDO"</formula>
    </cfRule>
    <cfRule type="cellIs" dxfId="310" priority="33" operator="equal">
      <formula>"ALTO"</formula>
    </cfRule>
    <cfRule type="cellIs" dxfId="309" priority="34" operator="equal">
      <formula>"MUY ALTO"</formula>
    </cfRule>
  </conditionalFormatting>
  <conditionalFormatting sqref="R12:R27">
    <cfRule type="cellIs" dxfId="308" priority="27" operator="equal">
      <formula>"Replantear"</formula>
    </cfRule>
  </conditionalFormatting>
  <conditionalFormatting sqref="P12:P27">
    <cfRule type="cellIs" dxfId="307" priority="25" operator="equal">
      <formula>"Oportunidad "</formula>
    </cfRule>
    <cfRule type="cellIs" dxfId="306" priority="26" operator="equal">
      <formula>"Oportunidad Alta"</formula>
    </cfRule>
  </conditionalFormatting>
  <conditionalFormatting sqref="P12:P27">
    <cfRule type="cellIs" dxfId="305" priority="24" operator="equal">
      <formula>"Oportunidad"</formula>
    </cfRule>
  </conditionalFormatting>
  <conditionalFormatting sqref="R12:R27">
    <cfRule type="cellIs" dxfId="304" priority="23" operator="equal">
      <formula>"Aprovechar"</formula>
    </cfRule>
  </conditionalFormatting>
  <conditionalFormatting sqref="R12:R27">
    <cfRule type="cellIs" dxfId="303" priority="22" operator="equal">
      <formula>"Asumir"</formula>
    </cfRule>
  </conditionalFormatting>
  <conditionalFormatting sqref="R12:R27">
    <cfRule type="cellIs" dxfId="302" priority="21" operator="equal">
      <formula>"Revisar"</formula>
    </cfRule>
  </conditionalFormatting>
  <conditionalFormatting sqref="R12:R27">
    <cfRule type="cellIs" dxfId="301" priority="20" operator="equal">
      <formula>"Reducir"</formula>
    </cfRule>
  </conditionalFormatting>
  <conditionalFormatting sqref="AO12:AO27">
    <cfRule type="cellIs" dxfId="300" priority="7" operator="equal">
      <formula>"INEXISTENTE"</formula>
    </cfRule>
    <cfRule type="cellIs" dxfId="299" priority="8" operator="equal">
      <formula>"INADECUADO"</formula>
    </cfRule>
    <cfRule type="cellIs" dxfId="298" priority="9" operator="equal">
      <formula>"PARCIAL"</formula>
    </cfRule>
    <cfRule type="cellIs" dxfId="297" priority="10" operator="equal">
      <formula>"ADECUADO"</formula>
    </cfRule>
  </conditionalFormatting>
  <conditionalFormatting sqref="AO12:AO27">
    <cfRule type="cellIs" dxfId="296" priority="3" operator="equal">
      <formula>"CONTROL INADECUADO"</formula>
    </cfRule>
    <cfRule type="cellIs" dxfId="295" priority="4" operator="equal">
      <formula>"CONTROL NO EXISTE"</formula>
    </cfRule>
    <cfRule type="cellIs" dxfId="294" priority="5" operator="equal">
      <formula>"CONTROL PARCIAL"</formula>
    </cfRule>
    <cfRule type="cellIs" dxfId="293" priority="6" operator="equal">
      <formula>"CONTROL ADECUADO"</formula>
    </cfRule>
  </conditionalFormatting>
  <conditionalFormatting sqref="AO12:AO27">
    <cfRule type="cellIs" dxfId="292" priority="2" operator="equal">
      <formula>"NO EXISTE CONTROL"</formula>
    </cfRule>
  </conditionalFormatting>
  <conditionalFormatting sqref="H12:H27">
    <cfRule type="cellIs" dxfId="291" priority="1" operator="equal">
      <formula>"AMENAZA"</formula>
    </cfRule>
  </conditionalFormatting>
  <dataValidations count="14">
    <dataValidation type="list" allowBlank="1" showInputMessage="1" showErrorMessage="1" sqref="AA12:AA27" xr:uid="{00000000-0002-0000-0000-000000000000}">
      <formula1>"Mensual,Bimensual,Trimestral,Semestral,Anual,Permanente"</formula1>
    </dataValidation>
    <dataValidation type="list" allowBlank="1" showInputMessage="1" showErrorMessage="1" sqref="AK12 AK14 AK16 AK18 AK20 AK22 AK24 AK26" xr:uid="{00000000-0002-0000-0000-000001000000}">
      <formula1>"EXISTE,NO EXISTE"</formula1>
    </dataValidation>
    <dataValidation type="list" allowBlank="1" showInputMessage="1" showErrorMessage="1" sqref="AI12 AI14 AI16 AI18 AI20 AI22 AI24 AI26" xr:uid="{00000000-0002-0000-0000-000002000000}">
      <formula1>"AUTOMATICO,MANUAL"</formula1>
    </dataValidation>
    <dataValidation type="list" allowBlank="1" showInputMessage="1" showErrorMessage="1" sqref="AG12 AG14 AG16 AG18 AG20 AG22 AG24 AG26" xr:uid="{00000000-0002-0000-0000-000003000000}">
      <formula1>"RAZONABLE,NO RAZONABLE"</formula1>
    </dataValidation>
    <dataValidation type="list" allowBlank="1" showInputMessage="1" showErrorMessage="1" sqref="AE12 AE14 AE16 AE18 AE20 AE22 AE24 AE26" xr:uid="{00000000-0002-0000-0000-000004000000}">
      <formula1>"PREVENTIVO,CORRECTIVO"</formula1>
    </dataValidation>
    <dataValidation type="list" allowBlank="1" showInputMessage="1" showErrorMessage="1" sqref="AC16 AM12 AC12 AM14 AC14 AM16 AC18 AM18 AC20 AM20 AC22 AM22 AC24 AM24 AC26 AM26" xr:uid="{00000000-0002-0000-0000-000005000000}">
      <formula1>"SI,NO"</formula1>
    </dataValidation>
    <dataValidation type="list" allowBlank="1" showInputMessage="1" showErrorMessage="1" sqref="K12 K14 K16 K18 K20 K22 K24 K26" xr:uid="{00000000-0002-0000-0000-000006000000}">
      <formula1>"1,5,10,15,20"</formula1>
    </dataValidation>
    <dataValidation type="list" allowBlank="1" showInputMessage="1" showErrorMessage="1" sqref="A12 A14 A16 A18 A20 A22 A24 A26" xr:uid="{00000000-0002-0000-0000-000007000000}">
      <formula1>"APOYO,ESTRATEGICO,MISIONAL"</formula1>
    </dataValidation>
    <dataValidation type="list" allowBlank="1" showInputMessage="1" showErrorMessage="1" sqref="T12 T14 T16 T18 T20 T22 T24 T26" xr:uid="{00000000-0002-0000-0000-000008000000}">
      <formula1>"INTERNO,EXTERNO"</formula1>
    </dataValidation>
    <dataValidation type="list" allowBlank="1" showInputMessage="1" showErrorMessage="1" sqref="S12 S14 S16 S18 S20 S22 S24 S26" xr:uid="{00000000-0002-0000-0000-000009000000}">
      <formula1>"DOFA,SGC,SGSST,PROCESO,SGA,PARTES INTERESADAS"</formula1>
    </dataValidation>
    <dataValidation type="list" allowBlank="1" showInputMessage="1" showErrorMessage="1" sqref="I12 I14 I16 I18 I20 I22 I24 I26" xr:uid="{00000000-0002-0000-0000-00000A000000}">
      <formula1>"1,2,3,4,5"</formula1>
    </dataValidation>
    <dataValidation type="list" allowBlank="1" showInputMessage="1" showErrorMessage="1" sqref="G12:G27" xr:uid="{00000000-0002-0000-0000-00000B000000}">
      <formula1>"CUMPLIMIENTO,SEGURIDAD Y SALUD EN EL TRABAJO,ESTRATEGICO,FINANCIEROS,IMAGEN,OPERATIVOS,TECNOLOGIA,AMBIENTAL,GESTION DEL CAMBIO"</formula1>
    </dataValidation>
    <dataValidation type="list" allowBlank="1" showInputMessage="1" showErrorMessage="1" sqref="H12:H27" xr:uid="{00000000-0002-0000-0000-00000C000000}">
      <formula1>"OPORTUNIDAD,AMENAZA"</formula1>
    </dataValidation>
    <dataValidation type="list" allowBlank="1" showInputMessage="1" showErrorMessage="1" sqref="B12:B27" xr:uid="{00000000-0002-0000-0000-00000D000000}">
      <formula1>"GESTION RECURSO HUMANO, GESTION GERENCIAL, GESTION INTEGRAL, GESTION COMERCIAL, GESTION ADMINISTRATIVA, GESTION TRANSPORTE, GESTION COMUNICACIONES"</formula1>
    </dataValidation>
  </dataValidations>
  <pageMargins left="0.7" right="0.7" top="0.75" bottom="0.75" header="0.3" footer="0.3"/>
  <pageSetup paperSize="9" orientation="portrait" r:id="rId1"/>
  <ignoredErrors>
    <ignoredError sqref="Q13 O13:O14 O18 O20 O24 O22 O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580E-748A-4F22-B8AB-06F8C50BB549}">
  <dimension ref="A1:AS55"/>
  <sheetViews>
    <sheetView showGridLines="0" topLeftCell="A7" zoomScaleNormal="100" workbookViewId="0">
      <selection activeCell="E22" sqref="E22:E23"/>
    </sheetView>
  </sheetViews>
  <sheetFormatPr baseColWidth="10" defaultColWidth="10.7109375" defaultRowHeight="15" x14ac:dyDescent="0.25"/>
  <cols>
    <col min="1" max="1" width="17.28515625" customWidth="1"/>
    <col min="2" max="2" width="18.42578125" customWidth="1"/>
    <col min="3" max="3" width="32.42578125" customWidth="1"/>
    <col min="4" max="4" width="27.85546875" customWidth="1"/>
    <col min="5" max="5" width="44.42578125" customWidth="1"/>
    <col min="6" max="6" width="35" customWidth="1"/>
    <col min="7" max="7" width="14.140625" customWidth="1"/>
    <col min="8" max="8" width="3.5703125" customWidth="1"/>
    <col min="9" max="9" width="3.85546875" customWidth="1"/>
    <col min="11" max="11" width="4.7109375" customWidth="1"/>
    <col min="12" max="12" width="11.5703125" customWidth="1"/>
    <col min="13" max="13" width="9.85546875" customWidth="1"/>
    <col min="15" max="15" width="0.140625" customWidth="1"/>
    <col min="16" max="16" width="13.42578125" customWidth="1"/>
    <col min="17" max="17" width="17.140625" hidden="1" customWidth="1"/>
    <col min="19" max="19" width="15.28515625" customWidth="1"/>
    <col min="21" max="21" width="40.7109375" customWidth="1"/>
    <col min="22" max="23" width="24" customWidth="1"/>
    <col min="24" max="24" width="36.140625" customWidth="1"/>
    <col min="25" max="25" width="16.85546875" customWidth="1"/>
    <col min="26" max="26" width="19.85546875" customWidth="1"/>
    <col min="28" max="28" width="0.7109375" hidden="1" customWidth="1"/>
    <col min="29" max="29" width="11.28515625" customWidth="1"/>
    <col min="30" max="30" width="4" hidden="1" customWidth="1"/>
    <col min="32" max="32" width="0.28515625" customWidth="1"/>
    <col min="33" max="33" width="11.42578125" customWidth="1"/>
    <col min="34" max="34" width="0.140625" customWidth="1"/>
    <col min="36" max="36" width="0.28515625" customWidth="1"/>
    <col min="37" max="37" width="11.42578125" customWidth="1"/>
    <col min="38" max="38" width="3.42578125" hidden="1" customWidth="1"/>
    <col min="39" max="39" width="13.7109375" customWidth="1"/>
    <col min="40" max="40" width="8" hidden="1" customWidth="1"/>
    <col min="42" max="42" width="14" customWidth="1"/>
    <col min="43" max="44" width="11" customWidth="1"/>
    <col min="45" max="45" width="11.42578125" customWidth="1"/>
  </cols>
  <sheetData>
    <row r="1" spans="1:45" ht="15" customHeight="1" x14ac:dyDescent="0.25">
      <c r="A1" s="92" t="s">
        <v>187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2" spans="1:45" ht="39.75" customHeight="1" x14ac:dyDescent="0.25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5" ht="25.5" customHeight="1" x14ac:dyDescent="0.25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</row>
    <row r="4" spans="1:45" ht="15" customHeight="1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</row>
    <row r="5" spans="1:45" ht="45.7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</row>
    <row r="6" spans="1:45" ht="15" customHeight="1" x14ac:dyDescent="0.25">
      <c r="A6" s="92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</row>
    <row r="7" spans="1:45" ht="15" customHeight="1" x14ac:dyDescent="0.25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</row>
    <row r="8" spans="1:45" ht="36.75" customHeight="1" thickBot="1" x14ac:dyDescent="0.3">
      <c r="A8" s="104" t="s">
        <v>202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6"/>
      <c r="U8" s="111" t="s">
        <v>130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</row>
    <row r="9" spans="1:45" ht="15" customHeight="1" x14ac:dyDescent="0.25">
      <c r="A9" s="108" t="s">
        <v>0</v>
      </c>
      <c r="B9" s="108" t="s">
        <v>1</v>
      </c>
      <c r="C9" s="108" t="s">
        <v>2</v>
      </c>
      <c r="D9" s="108" t="s">
        <v>3</v>
      </c>
      <c r="E9" s="108" t="s">
        <v>4</v>
      </c>
      <c r="F9" s="108" t="s">
        <v>5</v>
      </c>
      <c r="G9" s="151" t="s">
        <v>115</v>
      </c>
      <c r="H9" s="152"/>
      <c r="I9" s="157" t="s">
        <v>6</v>
      </c>
      <c r="J9" s="157"/>
      <c r="K9" s="157" t="s">
        <v>7</v>
      </c>
      <c r="L9" s="160"/>
      <c r="M9" s="163" t="s">
        <v>8</v>
      </c>
      <c r="N9" s="164"/>
      <c r="O9" s="164"/>
      <c r="P9" s="165"/>
      <c r="Q9" s="169" t="s">
        <v>9</v>
      </c>
      <c r="R9" s="170"/>
      <c r="S9" s="181" t="s">
        <v>10</v>
      </c>
      <c r="T9" s="180" t="s">
        <v>11</v>
      </c>
      <c r="U9" s="100" t="s">
        <v>12</v>
      </c>
      <c r="V9" s="101"/>
      <c r="W9" s="175" t="s">
        <v>189</v>
      </c>
      <c r="X9" s="108" t="s">
        <v>13</v>
      </c>
      <c r="Y9" s="108" t="s">
        <v>14</v>
      </c>
      <c r="Z9" s="95" t="s">
        <v>15</v>
      </c>
      <c r="AA9" s="95" t="s">
        <v>16</v>
      </c>
      <c r="AB9" s="107" t="s">
        <v>17</v>
      </c>
      <c r="AC9" s="107"/>
      <c r="AD9" s="107" t="s">
        <v>18</v>
      </c>
      <c r="AE9" s="107"/>
      <c r="AF9" s="107" t="s">
        <v>19</v>
      </c>
      <c r="AG9" s="107"/>
      <c r="AH9" s="107" t="s">
        <v>20</v>
      </c>
      <c r="AI9" s="107"/>
      <c r="AJ9" s="107" t="s">
        <v>21</v>
      </c>
      <c r="AK9" s="107"/>
      <c r="AL9" s="107" t="s">
        <v>22</v>
      </c>
      <c r="AM9" s="107"/>
      <c r="AN9" s="99" t="s">
        <v>23</v>
      </c>
      <c r="AO9" s="99"/>
      <c r="AP9" s="95" t="s">
        <v>102</v>
      </c>
      <c r="AQ9" s="95" t="s">
        <v>193</v>
      </c>
      <c r="AR9" s="95" t="s">
        <v>194</v>
      </c>
      <c r="AS9" s="95" t="s">
        <v>195</v>
      </c>
    </row>
    <row r="10" spans="1:45" ht="24" customHeight="1" thickBot="1" x14ac:dyDescent="0.3">
      <c r="A10" s="108"/>
      <c r="B10" s="108"/>
      <c r="C10" s="108"/>
      <c r="D10" s="108"/>
      <c r="E10" s="108"/>
      <c r="F10" s="108"/>
      <c r="G10" s="153"/>
      <c r="H10" s="154"/>
      <c r="I10" s="158"/>
      <c r="J10" s="158"/>
      <c r="K10" s="158"/>
      <c r="L10" s="161"/>
      <c r="M10" s="166"/>
      <c r="N10" s="167"/>
      <c r="O10" s="167"/>
      <c r="P10" s="168"/>
      <c r="Q10" s="171"/>
      <c r="R10" s="172"/>
      <c r="S10" s="182"/>
      <c r="T10" s="180"/>
      <c r="U10" s="102"/>
      <c r="V10" s="103"/>
      <c r="W10" s="176"/>
      <c r="X10" s="108"/>
      <c r="Y10" s="108"/>
      <c r="Z10" s="95"/>
      <c r="AA10" s="95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99"/>
      <c r="AO10" s="99"/>
      <c r="AP10" s="95"/>
      <c r="AQ10" s="95"/>
      <c r="AR10" s="95"/>
      <c r="AS10" s="95"/>
    </row>
    <row r="11" spans="1:45" ht="15.75" thickBot="1" x14ac:dyDescent="0.3">
      <c r="A11" s="108"/>
      <c r="B11" s="108"/>
      <c r="C11" s="108"/>
      <c r="D11" s="108"/>
      <c r="E11" s="84" t="s">
        <v>24</v>
      </c>
      <c r="F11" s="108"/>
      <c r="G11" s="155"/>
      <c r="H11" s="156"/>
      <c r="I11" s="159"/>
      <c r="J11" s="159"/>
      <c r="K11" s="159"/>
      <c r="L11" s="162"/>
      <c r="M11" s="96" t="s">
        <v>25</v>
      </c>
      <c r="N11" s="97"/>
      <c r="O11" s="97"/>
      <c r="P11" s="98"/>
      <c r="Q11" s="173"/>
      <c r="R11" s="174"/>
      <c r="S11" s="183"/>
      <c r="T11" s="180"/>
      <c r="U11" s="59" t="s">
        <v>155</v>
      </c>
      <c r="V11" s="84" t="s">
        <v>26</v>
      </c>
      <c r="W11" s="177"/>
      <c r="X11" s="108"/>
      <c r="Y11" s="108"/>
      <c r="Z11" s="95"/>
      <c r="AA11" s="95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99"/>
      <c r="AO11" s="99"/>
      <c r="AP11" s="95"/>
      <c r="AQ11" s="95"/>
      <c r="AR11" s="95"/>
      <c r="AS11" s="95"/>
    </row>
    <row r="12" spans="1:45" ht="29.25" customHeight="1" x14ac:dyDescent="0.25">
      <c r="A12" s="133" t="s">
        <v>39</v>
      </c>
      <c r="B12" s="137" t="s">
        <v>38</v>
      </c>
      <c r="C12" s="189" t="s">
        <v>133</v>
      </c>
      <c r="D12" s="178" t="s">
        <v>134</v>
      </c>
      <c r="E12" s="149" t="s">
        <v>148</v>
      </c>
      <c r="F12" s="149" t="s">
        <v>135</v>
      </c>
      <c r="G12" s="131" t="s">
        <v>142</v>
      </c>
      <c r="H12" s="139" t="s">
        <v>33</v>
      </c>
      <c r="I12" s="141">
        <v>4</v>
      </c>
      <c r="J12" s="120" t="str">
        <f>IF(I12="","",IF(I12=5,"MUY ALTO",IF(I12=4,"ALTO",IF(I12=3,"MEDIO",IF(I12=2,"BAJO",IF(I12=1,"MUY BAJO"))))))</f>
        <v>ALTO</v>
      </c>
      <c r="K12" s="122">
        <v>15</v>
      </c>
      <c r="L12" s="120" t="str">
        <f>IF(K12="","",IF(K12=20,"MUY ALTO",IF(K12=15,"ALTO",IF(K12=10,"MODERADO",IF(K12=5,"LEVE",IF(K12=1,"INSIGNIFICANTE"))))))</f>
        <v>ALTO</v>
      </c>
      <c r="M12" s="124">
        <f>I12*K12</f>
        <v>60</v>
      </c>
      <c r="N12" s="126">
        <f>IF(K12="","",SUM(I12*K12)/100)</f>
        <v>0.6</v>
      </c>
      <c r="O12" s="68" t="str">
        <f>IF(N12&gt;=60%,"Riesgo Critico",IF(N12&gt;=30%,"Riesgo Alto",IF(N12&gt;=10%,"Riesgo Moderado",IF(N12&gt;=0,"Riesgo Bajo"))))</f>
        <v>Riesgo Critico</v>
      </c>
      <c r="P12" s="128" t="str">
        <f>IF(H12="OPORTUNIDAD",O13,O12)</f>
        <v>Oportunidad Alta</v>
      </c>
      <c r="Q12" s="69" t="str">
        <f>IF(N12&gt;=60%,"Evitar",IF(N12&gt;=30%,"Evitar",IF(N12&gt;=10%,"Reducir",IF(N12&gt;=0,"Asumir"))))</f>
        <v>Evitar</v>
      </c>
      <c r="R12" s="130" t="str">
        <f>IF(H12="OPORTUNIDAD",Q13,Q12)</f>
        <v>Aprovechar</v>
      </c>
      <c r="S12" s="131" t="s">
        <v>136</v>
      </c>
      <c r="T12" s="133" t="s">
        <v>34</v>
      </c>
      <c r="U12" s="178" t="s">
        <v>137</v>
      </c>
      <c r="V12" s="149" t="s">
        <v>149</v>
      </c>
      <c r="W12" s="109" t="s">
        <v>190</v>
      </c>
      <c r="X12" s="178" t="s">
        <v>138</v>
      </c>
      <c r="Y12" s="186" t="s">
        <v>139</v>
      </c>
      <c r="Z12" s="178"/>
      <c r="AA12" s="144" t="s">
        <v>140</v>
      </c>
      <c r="AB12" s="185">
        <f>IF(AC12="SI",10,0)</f>
        <v>10</v>
      </c>
      <c r="AC12" s="147" t="s">
        <v>29</v>
      </c>
      <c r="AD12" s="113">
        <f>IF(AE12="PREVENTIVO",15,0)</f>
        <v>15</v>
      </c>
      <c r="AE12" s="115" t="s">
        <v>30</v>
      </c>
      <c r="AF12" s="113">
        <f>IF(AG12="RAZONABLE",15,0)</f>
        <v>15</v>
      </c>
      <c r="AG12" s="115" t="s">
        <v>31</v>
      </c>
      <c r="AH12" s="113">
        <f>IF(AI12="AUTOMATICO",25,0)</f>
        <v>0</v>
      </c>
      <c r="AI12" s="116" t="s">
        <v>141</v>
      </c>
      <c r="AJ12" s="117">
        <f>IF(AK12="EXISTE",20,0)</f>
        <v>20</v>
      </c>
      <c r="AK12" s="116" t="s">
        <v>32</v>
      </c>
      <c r="AL12" s="117">
        <f>IF(AM12="SI",15,0)</f>
        <v>15</v>
      </c>
      <c r="AM12" s="115" t="s">
        <v>29</v>
      </c>
      <c r="AN12" s="143">
        <f>SUM(AB12:AM12)</f>
        <v>75</v>
      </c>
      <c r="AO12" s="99" t="str">
        <f>IF(AN12&gt;=90,"CONTROL ADECUADO",IF(AN12&gt;=59,"CONTROL PARCIAL",IF(AN12&gt;=1,"CONTROL INADECUADO",IF(AN12=0,"NO EXISTE CONTROL"))))</f>
        <v>CONTROL PARCIAL</v>
      </c>
      <c r="AP12" s="66">
        <v>44014</v>
      </c>
      <c r="AQ12" s="94"/>
      <c r="AR12" s="94"/>
      <c r="AS12" s="94"/>
    </row>
    <row r="13" spans="1:45" ht="26.25" customHeight="1" thickBot="1" x14ac:dyDescent="0.3">
      <c r="A13" s="134"/>
      <c r="B13" s="138"/>
      <c r="C13" s="190"/>
      <c r="D13" s="179"/>
      <c r="E13" s="150"/>
      <c r="F13" s="150"/>
      <c r="G13" s="132"/>
      <c r="H13" s="140"/>
      <c r="I13" s="142"/>
      <c r="J13" s="121"/>
      <c r="K13" s="123"/>
      <c r="L13" s="121"/>
      <c r="M13" s="125"/>
      <c r="N13" s="127"/>
      <c r="O13" s="69" t="str">
        <f>IF(N12&gt;=60%,"Oportunidad Alta",IF(N12&gt;=30%,"Oportunidad",IF(N12&gt;=10%,"Oportunidad Moderada",IF(N12&gt;=0,"Oportunidad Baja"))))</f>
        <v>Oportunidad Alta</v>
      </c>
      <c r="P13" s="129"/>
      <c r="Q13" s="69" t="str">
        <f>IF(N12&gt;=60%,"Aprovechar",IF(N12&gt;=30%,"Aprovechar",IF(N12&gt;=10%,"Revisar",IF(N12&gt;=0,"Replantear"))))</f>
        <v>Aprovechar</v>
      </c>
      <c r="R13" s="130"/>
      <c r="S13" s="132"/>
      <c r="T13" s="134"/>
      <c r="U13" s="179"/>
      <c r="V13" s="150"/>
      <c r="W13" s="110"/>
      <c r="X13" s="179"/>
      <c r="Y13" s="187"/>
      <c r="Z13" s="184"/>
      <c r="AA13" s="145"/>
      <c r="AB13" s="185"/>
      <c r="AC13" s="147"/>
      <c r="AD13" s="113"/>
      <c r="AE13" s="115"/>
      <c r="AF13" s="113"/>
      <c r="AG13" s="115"/>
      <c r="AH13" s="113"/>
      <c r="AI13" s="116"/>
      <c r="AJ13" s="117"/>
      <c r="AK13" s="116"/>
      <c r="AL13" s="117"/>
      <c r="AM13" s="115"/>
      <c r="AN13" s="143"/>
      <c r="AO13" s="99"/>
      <c r="AP13" s="65">
        <v>44196</v>
      </c>
      <c r="AQ13" s="94"/>
      <c r="AR13" s="94"/>
      <c r="AS13" s="94"/>
    </row>
    <row r="14" spans="1:45" ht="27" customHeight="1" x14ac:dyDescent="0.25">
      <c r="A14" s="133" t="s">
        <v>39</v>
      </c>
      <c r="B14" s="137" t="s">
        <v>38</v>
      </c>
      <c r="C14" s="178" t="s">
        <v>143</v>
      </c>
      <c r="D14" s="178" t="s">
        <v>150</v>
      </c>
      <c r="E14" s="178" t="s">
        <v>144</v>
      </c>
      <c r="F14" s="178" t="s">
        <v>145</v>
      </c>
      <c r="G14" s="131" t="s">
        <v>99</v>
      </c>
      <c r="H14" s="139" t="s">
        <v>33</v>
      </c>
      <c r="I14" s="141">
        <v>5</v>
      </c>
      <c r="J14" s="120" t="str">
        <f>IF(I14="","",IF(I14=5,"MUY ALTO",IF(I14=4,"ALTO",IF(I14=3,"MEDIO",IF(I14=2,"BAJO",IF(I14=1,"MUY BAJO"))))))</f>
        <v>MUY ALTO</v>
      </c>
      <c r="K14" s="122">
        <v>15</v>
      </c>
      <c r="L14" s="120" t="str">
        <f>IF(K14="","",IF(K14=20,"MUY ALTO",IF(K14=15,"ALTO",IF(K14=10,"MODERADO",IF(K14=5,"LEVE",IF(K14=1,"INSIGNIFICANTE"))))))</f>
        <v>ALTO</v>
      </c>
      <c r="M14" s="124">
        <f>I14*K14</f>
        <v>75</v>
      </c>
      <c r="N14" s="126">
        <f>IF(K14="","",SUM(I14*K14)/100)</f>
        <v>0.75</v>
      </c>
      <c r="O14" s="68" t="str">
        <f>IF(N14&gt;=60%,"Riesgo Critico",IF(N14&gt;=30%,"Riesgo Alto",IF(N14&gt;=10%,"Riesgo Moderado",IF(N14&gt;=0,"Riesgo Bajo"))))</f>
        <v>Riesgo Critico</v>
      </c>
      <c r="P14" s="128" t="str">
        <f>IF(H14="OPORTUNIDAD",O15,O14)</f>
        <v>Oportunidad Alta</v>
      </c>
      <c r="Q14" s="69" t="str">
        <f>IF(N14&gt;=60%,"Evitar",IF(N14&gt;=30%,"Evitar",IF(N14&gt;=10%,"Reducir",IF(N14&gt;=0,"Asumir"))))</f>
        <v>Evitar</v>
      </c>
      <c r="R14" s="130" t="str">
        <f>IF(H14="OPORTUNIDAD",Q15,Q14)</f>
        <v>Aprovechar</v>
      </c>
      <c r="S14" s="131" t="s">
        <v>35</v>
      </c>
      <c r="T14" s="133" t="s">
        <v>34</v>
      </c>
      <c r="U14" s="188" t="s">
        <v>146</v>
      </c>
      <c r="V14" s="135" t="s">
        <v>147</v>
      </c>
      <c r="W14" s="109" t="s">
        <v>191</v>
      </c>
      <c r="X14" s="178" t="s">
        <v>158</v>
      </c>
      <c r="Y14" s="186" t="s">
        <v>139</v>
      </c>
      <c r="Z14" s="178"/>
      <c r="AA14" s="144" t="s">
        <v>140</v>
      </c>
      <c r="AB14" s="185">
        <f>IF(AC14="SI",10,0)</f>
        <v>10</v>
      </c>
      <c r="AC14" s="147" t="s">
        <v>29</v>
      </c>
      <c r="AD14" s="113">
        <f>IF(AE14="PREVENTIVO",15,0)</f>
        <v>15</v>
      </c>
      <c r="AE14" s="115" t="s">
        <v>30</v>
      </c>
      <c r="AF14" s="113">
        <f>IF(AG14="RAZONABLE",15,0)</f>
        <v>15</v>
      </c>
      <c r="AG14" s="115" t="s">
        <v>31</v>
      </c>
      <c r="AH14" s="113">
        <f>IF(AI14="AUTOMATICO",25,0)</f>
        <v>0</v>
      </c>
      <c r="AI14" s="116" t="s">
        <v>141</v>
      </c>
      <c r="AJ14" s="117">
        <f>IF(AK14="EXISTE",20,0)</f>
        <v>20</v>
      </c>
      <c r="AK14" s="116" t="s">
        <v>32</v>
      </c>
      <c r="AL14" s="117">
        <f>IF(AM14="SI",15,0)</f>
        <v>15</v>
      </c>
      <c r="AM14" s="115" t="s">
        <v>29</v>
      </c>
      <c r="AN14" s="143">
        <f>SUM(AB14:AM14)</f>
        <v>75</v>
      </c>
      <c r="AO14" s="99" t="str">
        <f>IF(AN14&gt;=90,"CONTROL ADECUADO",IF(AN14&gt;=59,"CONTROL PARCIAL",IF(AN14&gt;=1,"CONTROL INADECUADO",IF(AN14=0,"NO EXISTE CONTROL"))))</f>
        <v>CONTROL PARCIAL</v>
      </c>
      <c r="AP14" s="66">
        <v>44014</v>
      </c>
      <c r="AQ14" s="94"/>
      <c r="AR14" s="94"/>
      <c r="AS14" s="94"/>
    </row>
    <row r="15" spans="1:45" ht="30.75" customHeight="1" thickBot="1" x14ac:dyDescent="0.3">
      <c r="A15" s="134"/>
      <c r="B15" s="138"/>
      <c r="C15" s="179"/>
      <c r="D15" s="179"/>
      <c r="E15" s="179"/>
      <c r="F15" s="179"/>
      <c r="G15" s="132"/>
      <c r="H15" s="140"/>
      <c r="I15" s="142"/>
      <c r="J15" s="121"/>
      <c r="K15" s="123"/>
      <c r="L15" s="121"/>
      <c r="M15" s="125"/>
      <c r="N15" s="127"/>
      <c r="O15" s="69" t="str">
        <f>IF(N14&gt;=60%,"Oportunidad Alta",IF(N14&gt;=30%,"Oportunidad",IF(N14&gt;=10%,"Oportunidad Moderada",IF(N14&gt;=0,"Oportunidad Baja"))))</f>
        <v>Oportunidad Alta</v>
      </c>
      <c r="P15" s="129"/>
      <c r="Q15" s="69" t="str">
        <f>IF(N14&gt;=60%,"Aprovechar",IF(N14&gt;=30%,"Aprovechar",IF(N14&gt;=10%,"Revisar",IF(N14&gt;=0,"Replantear"))))</f>
        <v>Aprovechar</v>
      </c>
      <c r="R15" s="130"/>
      <c r="S15" s="132"/>
      <c r="T15" s="134"/>
      <c r="U15" s="179"/>
      <c r="V15" s="135"/>
      <c r="W15" s="110"/>
      <c r="X15" s="179"/>
      <c r="Y15" s="187"/>
      <c r="Z15" s="184"/>
      <c r="AA15" s="145"/>
      <c r="AB15" s="185"/>
      <c r="AC15" s="147"/>
      <c r="AD15" s="113"/>
      <c r="AE15" s="115"/>
      <c r="AF15" s="113"/>
      <c r="AG15" s="115"/>
      <c r="AH15" s="113"/>
      <c r="AI15" s="116"/>
      <c r="AJ15" s="117"/>
      <c r="AK15" s="116"/>
      <c r="AL15" s="117"/>
      <c r="AM15" s="115"/>
      <c r="AN15" s="143"/>
      <c r="AO15" s="99"/>
      <c r="AP15" s="65">
        <v>44196</v>
      </c>
      <c r="AQ15" s="94"/>
      <c r="AR15" s="94"/>
      <c r="AS15" s="94"/>
    </row>
    <row r="16" spans="1:45" ht="26.25" customHeight="1" x14ac:dyDescent="0.25">
      <c r="A16" s="133" t="s">
        <v>39</v>
      </c>
      <c r="B16" s="137" t="s">
        <v>38</v>
      </c>
      <c r="C16" s="135" t="s">
        <v>151</v>
      </c>
      <c r="D16" s="135" t="s">
        <v>152</v>
      </c>
      <c r="E16" s="135" t="s">
        <v>153</v>
      </c>
      <c r="F16" s="135" t="s">
        <v>154</v>
      </c>
      <c r="G16" s="131" t="s">
        <v>36</v>
      </c>
      <c r="H16" s="139" t="s">
        <v>33</v>
      </c>
      <c r="I16" s="141">
        <v>5</v>
      </c>
      <c r="J16" s="120" t="str">
        <f>IF(I16="","",IF(I16=5,"MUY ALTO",IF(I16=4,"ALTO",IF(I16=3,"MEDIO",IF(I16=2,"BAJO",IF(I16=1,"MUY BAJO"))))))</f>
        <v>MUY ALTO</v>
      </c>
      <c r="K16" s="122">
        <v>15</v>
      </c>
      <c r="L16" s="120" t="str">
        <f>IF(K16="","",IF(K16=20,"MUY ALTO",IF(K16=15,"ALTO",IF(K16=10,"MODERADO",IF(K16=5,"LEVE",IF(K16=1,"INSIGNIFICANTE"))))))</f>
        <v>ALTO</v>
      </c>
      <c r="M16" s="124">
        <f>I16*K16</f>
        <v>75</v>
      </c>
      <c r="N16" s="126">
        <f>IF(K16="","",SUM(I16*K16)/100)</f>
        <v>0.75</v>
      </c>
      <c r="O16" s="68" t="str">
        <f>IF(N16&gt;=60%,"Riesgo Critico",IF(N16&gt;=30%,"Riesgo Alto",IF(N16&gt;=10%,"Riesgo Moderado",IF(N16&gt;=0,"Riesgo Bajo"))))</f>
        <v>Riesgo Critico</v>
      </c>
      <c r="P16" s="128" t="str">
        <f>IF(H16="OPORTUNIDAD",O17,O16)</f>
        <v>Oportunidad Alta</v>
      </c>
      <c r="Q16" s="69" t="str">
        <f>IF(N16&gt;=60%,"Evitar",IF(N16&gt;=30%,"Evitar",IF(N16&gt;=10%,"Reducir",IF(N16&gt;=0,"Asumir"))))</f>
        <v>Evitar</v>
      </c>
      <c r="R16" s="130" t="str">
        <f>IF(H16="OPORTUNIDAD",Q17,Q16)</f>
        <v>Aprovechar</v>
      </c>
      <c r="S16" s="131" t="s">
        <v>163</v>
      </c>
      <c r="T16" s="133" t="s">
        <v>34</v>
      </c>
      <c r="U16" s="135" t="s">
        <v>192</v>
      </c>
      <c r="V16" s="135" t="s">
        <v>156</v>
      </c>
      <c r="W16" s="109" t="s">
        <v>196</v>
      </c>
      <c r="X16" s="135" t="s">
        <v>157</v>
      </c>
      <c r="Y16" s="136" t="s">
        <v>159</v>
      </c>
      <c r="Z16" s="135"/>
      <c r="AA16" s="144" t="s">
        <v>160</v>
      </c>
      <c r="AB16" s="185">
        <f>IF(AC16="SI",10,0)</f>
        <v>0</v>
      </c>
      <c r="AC16" s="146" t="s">
        <v>161</v>
      </c>
      <c r="AD16" s="113">
        <f>IF(AE16="PREVENTIVO",15,0)</f>
        <v>15</v>
      </c>
      <c r="AE16" s="115" t="s">
        <v>30</v>
      </c>
      <c r="AF16" s="113">
        <f>IF(AG16="RAZONABLE",15,0)</f>
        <v>15</v>
      </c>
      <c r="AG16" s="115" t="s">
        <v>31</v>
      </c>
      <c r="AH16" s="113">
        <f>IF(AI16="AUTOMATICO",25,0)</f>
        <v>0</v>
      </c>
      <c r="AI16" s="116" t="s">
        <v>141</v>
      </c>
      <c r="AJ16" s="117">
        <f>IF(AK16="EXISTE",20,0)</f>
        <v>20</v>
      </c>
      <c r="AK16" s="116" t="s">
        <v>32</v>
      </c>
      <c r="AL16" s="117">
        <f>IF(AM16="SI",15,0)</f>
        <v>15</v>
      </c>
      <c r="AM16" s="115" t="s">
        <v>29</v>
      </c>
      <c r="AN16" s="143">
        <f>SUM(AB16:AM16)</f>
        <v>65</v>
      </c>
      <c r="AO16" s="99" t="str">
        <f>IF(AN16&gt;=90,"CONTROL ADECUADO",IF(AN16&gt;=59,"CONTROL PARCIAL",IF(AN16&gt;=1,"CONTROL INADECUADO",IF(AN16=0,"NO EXISTE CONTROL"))))</f>
        <v>CONTROL PARCIAL</v>
      </c>
      <c r="AP16" s="66">
        <v>44014</v>
      </c>
      <c r="AQ16" s="94"/>
      <c r="AR16" s="94"/>
      <c r="AS16" s="94"/>
    </row>
    <row r="17" spans="1:45" ht="36" customHeight="1" thickBot="1" x14ac:dyDescent="0.3">
      <c r="A17" s="134"/>
      <c r="B17" s="138"/>
      <c r="C17" s="135"/>
      <c r="D17" s="135"/>
      <c r="E17" s="135"/>
      <c r="F17" s="135"/>
      <c r="G17" s="132"/>
      <c r="H17" s="140"/>
      <c r="I17" s="142"/>
      <c r="J17" s="121"/>
      <c r="K17" s="123"/>
      <c r="L17" s="121"/>
      <c r="M17" s="125"/>
      <c r="N17" s="127"/>
      <c r="O17" s="69" t="str">
        <f>IF(N16&gt;=60%,"Oportunidad Alta",IF(N16&gt;=30%,"Oportunidad",IF(N16&gt;=10%,"Oportunidad Moderada",IF(N16&gt;=0,"Oportunidad Baja"))))</f>
        <v>Oportunidad Alta</v>
      </c>
      <c r="P17" s="129"/>
      <c r="Q17" s="69" t="str">
        <f>IF(N16&gt;=60%,"Aprovechar",IF(N16&gt;=30%,"Aprovechar",IF(N16&gt;=10%,"Revisar",IF(N16&gt;=0,"Replantear"))))</f>
        <v>Aprovechar</v>
      </c>
      <c r="R17" s="130"/>
      <c r="S17" s="132"/>
      <c r="T17" s="134"/>
      <c r="U17" s="135"/>
      <c r="V17" s="135"/>
      <c r="W17" s="110"/>
      <c r="X17" s="135"/>
      <c r="Y17" s="136"/>
      <c r="Z17" s="135"/>
      <c r="AA17" s="145"/>
      <c r="AB17" s="185"/>
      <c r="AC17" s="147"/>
      <c r="AD17" s="113"/>
      <c r="AE17" s="115"/>
      <c r="AF17" s="113"/>
      <c r="AG17" s="115"/>
      <c r="AH17" s="113"/>
      <c r="AI17" s="116"/>
      <c r="AJ17" s="117"/>
      <c r="AK17" s="116"/>
      <c r="AL17" s="117"/>
      <c r="AM17" s="115"/>
      <c r="AN17" s="143"/>
      <c r="AO17" s="99"/>
      <c r="AP17" s="65">
        <v>44561</v>
      </c>
      <c r="AQ17" s="94"/>
      <c r="AR17" s="94"/>
      <c r="AS17" s="94"/>
    </row>
    <row r="18" spans="1:45" ht="36" customHeight="1" x14ac:dyDescent="0.25">
      <c r="A18" s="133" t="s">
        <v>39</v>
      </c>
      <c r="B18" s="137" t="s">
        <v>38</v>
      </c>
      <c r="C18" s="148" t="s">
        <v>132</v>
      </c>
      <c r="D18" s="135" t="s">
        <v>131</v>
      </c>
      <c r="E18" s="148" t="s">
        <v>162</v>
      </c>
      <c r="F18" s="135" t="s">
        <v>40</v>
      </c>
      <c r="G18" s="131" t="s">
        <v>99</v>
      </c>
      <c r="H18" s="139" t="s">
        <v>114</v>
      </c>
      <c r="I18" s="141">
        <v>3</v>
      </c>
      <c r="J18" s="120" t="str">
        <f>IF(I18="","",IF(I18=5,"MUY ALTO",IF(I18=4,"ALTO",IF(I18=3,"MEDIO",IF(I18=2,"BAJO",IF(I18=1,"MUY BAJO"))))))</f>
        <v>MEDIO</v>
      </c>
      <c r="K18" s="122">
        <v>5</v>
      </c>
      <c r="L18" s="120" t="str">
        <f>IF(K18="","",IF(K18=20,"MUY ALTO",IF(K18=15,"ALTO",IF(K18=10,"MODERADO",IF(K18=5,"LEVE",IF(K18=1,"INSIGNIFICANTE"))))))</f>
        <v>LEVE</v>
      </c>
      <c r="M18" s="124">
        <f>I18*K18</f>
        <v>15</v>
      </c>
      <c r="N18" s="126">
        <f>IF(K18="","",SUM(I18*K18)/100)</f>
        <v>0.15</v>
      </c>
      <c r="O18" s="68" t="str">
        <f>IF(N18&gt;=60%,"Riesgo Critico",IF(N18&gt;=30%,"Riesgo Alto",IF(N18&gt;=10%,"Riesgo Moderado",IF(N18&gt;=0,"Riesgo Bajo"))))</f>
        <v>Riesgo Moderado</v>
      </c>
      <c r="P18" s="128" t="str">
        <f>IF(H18="OPORTUNIDAD",O19,O18)</f>
        <v>Riesgo Moderado</v>
      </c>
      <c r="Q18" s="69" t="str">
        <f>IF(N18&gt;=60%,"Evitar",IF(N18&gt;=30%,"Evitar",IF(N18&gt;=10%,"Reducir",IF(N18&gt;=0,"Asumir"))))</f>
        <v>Reducir</v>
      </c>
      <c r="R18" s="130" t="str">
        <f>IF(H18="OPORTUNIDAD",Q19,Q18)</f>
        <v>Reducir</v>
      </c>
      <c r="S18" s="131" t="s">
        <v>35</v>
      </c>
      <c r="T18" s="133" t="s">
        <v>34</v>
      </c>
      <c r="U18" s="135" t="s">
        <v>41</v>
      </c>
      <c r="V18" s="135" t="s">
        <v>100</v>
      </c>
      <c r="W18" s="109" t="s">
        <v>200</v>
      </c>
      <c r="X18" s="135" t="s">
        <v>113</v>
      </c>
      <c r="Y18" s="136" t="s">
        <v>164</v>
      </c>
      <c r="Z18" s="94"/>
      <c r="AA18" s="144" t="s">
        <v>140</v>
      </c>
      <c r="AC18" s="146" t="s">
        <v>29</v>
      </c>
      <c r="AD18" s="113">
        <f>IF(AE18="PREVENTIVO",15,0)</f>
        <v>15</v>
      </c>
      <c r="AE18" s="115" t="s">
        <v>30</v>
      </c>
      <c r="AF18" s="113">
        <f>IF(AG18="RAZONABLE",15,0)</f>
        <v>15</v>
      </c>
      <c r="AG18" s="115" t="s">
        <v>31</v>
      </c>
      <c r="AH18" s="113">
        <f>IF(AI18="AUTOMATICO",25,0)</f>
        <v>0</v>
      </c>
      <c r="AI18" s="116" t="s">
        <v>141</v>
      </c>
      <c r="AJ18" s="117">
        <f>IF(AK18="EXISTE",20,0)</f>
        <v>20</v>
      </c>
      <c r="AK18" s="116" t="s">
        <v>32</v>
      </c>
      <c r="AL18" s="117">
        <f>IF(AM18="SI",15,0)</f>
        <v>15</v>
      </c>
      <c r="AM18" s="115" t="s">
        <v>29</v>
      </c>
      <c r="AN18" s="143">
        <f>SUM(AB18:AM18)</f>
        <v>65</v>
      </c>
      <c r="AO18" s="99" t="str">
        <f>IF(AN18&gt;=90,"CONTROL ADECUADO",IF(AN18&gt;=59,"CONTROL PARCIAL",IF(AN18&gt;=1,"CONTROL INADECUADO",IF(AN18=0,"NO EXISTE CONTROL"))))</f>
        <v>CONTROL PARCIAL</v>
      </c>
      <c r="AP18" s="66">
        <v>44014</v>
      </c>
      <c r="AQ18" s="94"/>
      <c r="AR18" s="94"/>
      <c r="AS18" s="94"/>
    </row>
    <row r="19" spans="1:45" ht="48" customHeight="1" thickBot="1" x14ac:dyDescent="0.3">
      <c r="A19" s="134"/>
      <c r="B19" s="138"/>
      <c r="C19" s="148"/>
      <c r="D19" s="135"/>
      <c r="E19" s="148"/>
      <c r="F19" s="135"/>
      <c r="G19" s="132"/>
      <c r="H19" s="140"/>
      <c r="I19" s="142"/>
      <c r="J19" s="121"/>
      <c r="K19" s="123"/>
      <c r="L19" s="121"/>
      <c r="M19" s="125"/>
      <c r="N19" s="127"/>
      <c r="O19" s="69" t="str">
        <f>IF(N18&gt;=60%,"Oportunidad Alta",IF(N18&gt;=30%,"Oportunidad",IF(N18&gt;=10%,"Oportunidad Moderada",IF(N18&gt;=0,"Oportunidad Baja"))))</f>
        <v>Oportunidad Moderada</v>
      </c>
      <c r="P19" s="129"/>
      <c r="Q19" s="69" t="str">
        <f>IF(N18&gt;=60%,"Aprovechar",IF(N18&gt;=30%,"Aprovechar",IF(N18&gt;=10%,"Revisar",IF(N18&gt;=0,"Replantear"))))</f>
        <v>Revisar</v>
      </c>
      <c r="R19" s="130"/>
      <c r="S19" s="132"/>
      <c r="T19" s="134"/>
      <c r="U19" s="135"/>
      <c r="V19" s="135"/>
      <c r="W19" s="110"/>
      <c r="X19" s="135"/>
      <c r="Y19" s="136"/>
      <c r="Z19" s="94"/>
      <c r="AA19" s="145"/>
      <c r="AC19" s="147"/>
      <c r="AD19" s="113"/>
      <c r="AE19" s="115"/>
      <c r="AF19" s="113"/>
      <c r="AG19" s="115"/>
      <c r="AH19" s="113"/>
      <c r="AI19" s="116"/>
      <c r="AJ19" s="117"/>
      <c r="AK19" s="116"/>
      <c r="AL19" s="117"/>
      <c r="AM19" s="115"/>
      <c r="AN19" s="143"/>
      <c r="AO19" s="99"/>
      <c r="AP19" s="65">
        <v>44196</v>
      </c>
      <c r="AQ19" s="94"/>
      <c r="AR19" s="94"/>
      <c r="AS19" s="94"/>
    </row>
    <row r="20" spans="1:45" ht="41.25" customHeight="1" x14ac:dyDescent="0.25">
      <c r="A20" s="133" t="s">
        <v>39</v>
      </c>
      <c r="B20" s="137" t="s">
        <v>38</v>
      </c>
      <c r="C20" s="148" t="s">
        <v>165</v>
      </c>
      <c r="D20" s="135" t="s">
        <v>166</v>
      </c>
      <c r="E20" s="148" t="s">
        <v>167</v>
      </c>
      <c r="F20" s="135" t="s">
        <v>168</v>
      </c>
      <c r="G20" s="131" t="s">
        <v>169</v>
      </c>
      <c r="H20" s="139" t="s">
        <v>114</v>
      </c>
      <c r="I20" s="141">
        <v>2</v>
      </c>
      <c r="J20" s="120" t="str">
        <f>IF(I20="","",IF(I20=5,"MUY ALTO",IF(I20=4,"ALTO",IF(I20=3,"MEDIO",IF(I20=2,"BAJO",IF(I20=1,"MUY BAJO"))))))</f>
        <v>BAJO</v>
      </c>
      <c r="K20" s="122">
        <v>5</v>
      </c>
      <c r="L20" s="120" t="str">
        <f>IF(K20="","",IF(K20=20,"MUY ALTO",IF(K20=15,"ALTO",IF(K20=10,"MODERADO",IF(K20=5,"LEVE",IF(K20=1,"INSIGNIFICANTE"))))))</f>
        <v>LEVE</v>
      </c>
      <c r="M20" s="124">
        <f>I20*K20</f>
        <v>10</v>
      </c>
      <c r="N20" s="126">
        <f>IF(K20="","",SUM(I20*K20)/100)</f>
        <v>0.1</v>
      </c>
      <c r="O20" s="68" t="str">
        <f>IF(N20&gt;=60%,"Riesgo Critico",IF(N20&gt;=30%,"Riesgo Alto",IF(N20&gt;=10%,"Riesgo Moderado",IF(N20&gt;=0,"Riesgo Bajo"))))</f>
        <v>Riesgo Moderado</v>
      </c>
      <c r="P20" s="128" t="str">
        <f>IF(H20="OPORTUNIDAD",O21,O20)</f>
        <v>Riesgo Moderado</v>
      </c>
      <c r="Q20" s="69" t="str">
        <f>IF(N20&gt;=60%,"Evitar",IF(N20&gt;=30%,"Evitar",IF(N20&gt;=10%,"Reducir",IF(N20&gt;=0,"Asumir"))))</f>
        <v>Reducir</v>
      </c>
      <c r="R20" s="130" t="str">
        <f>IF(H20="OPORTUNIDAD",Q21,Q20)</f>
        <v>Reducir</v>
      </c>
      <c r="S20" s="131" t="s">
        <v>28</v>
      </c>
      <c r="T20" s="133" t="s">
        <v>34</v>
      </c>
      <c r="U20" s="135" t="s">
        <v>170</v>
      </c>
      <c r="V20" s="135" t="s">
        <v>172</v>
      </c>
      <c r="W20" s="109" t="s">
        <v>197</v>
      </c>
      <c r="X20" s="135" t="s">
        <v>173</v>
      </c>
      <c r="Y20" s="136" t="s">
        <v>171</v>
      </c>
      <c r="Z20" s="94"/>
      <c r="AA20" s="144" t="s">
        <v>37</v>
      </c>
      <c r="AC20" s="146" t="s">
        <v>29</v>
      </c>
      <c r="AD20" s="113">
        <f>IF(AE20="PREVENTIVO",15,0)</f>
        <v>15</v>
      </c>
      <c r="AE20" s="115" t="s">
        <v>30</v>
      </c>
      <c r="AF20" s="113">
        <f>IF(AG20="RAZONABLE",15,0)</f>
        <v>15</v>
      </c>
      <c r="AG20" s="115" t="s">
        <v>31</v>
      </c>
      <c r="AH20" s="113">
        <f>IF(AI20="AUTOMATICO",25,0)</f>
        <v>0</v>
      </c>
      <c r="AI20" s="116" t="s">
        <v>141</v>
      </c>
      <c r="AJ20" s="117">
        <f>IF(AK20="EXISTE",20,0)</f>
        <v>20</v>
      </c>
      <c r="AK20" s="116" t="s">
        <v>32</v>
      </c>
      <c r="AL20" s="117">
        <f>IF(AM20="SI",15,0)</f>
        <v>15</v>
      </c>
      <c r="AM20" s="115" t="s">
        <v>29</v>
      </c>
      <c r="AN20" s="143">
        <f>SUM(AB20:AM20)</f>
        <v>65</v>
      </c>
      <c r="AO20" s="99" t="str">
        <f>IF(AN20&gt;=90,"CONTROL ADECUADO",IF(AN20&gt;=59,"CONTROL PARCIAL",IF(AN20&gt;=1,"CONTROL INADECUADO",IF(AN20=0,"NO EXISTE CONTROL"))))</f>
        <v>CONTROL PARCIAL</v>
      </c>
      <c r="AP20" s="66">
        <v>44014</v>
      </c>
      <c r="AQ20" s="94"/>
      <c r="AR20" s="94"/>
      <c r="AS20" s="94"/>
    </row>
    <row r="21" spans="1:45" ht="27" customHeight="1" thickBot="1" x14ac:dyDescent="0.3">
      <c r="A21" s="134"/>
      <c r="B21" s="138"/>
      <c r="C21" s="148"/>
      <c r="D21" s="135"/>
      <c r="E21" s="148"/>
      <c r="F21" s="135"/>
      <c r="G21" s="132"/>
      <c r="H21" s="140"/>
      <c r="I21" s="142"/>
      <c r="J21" s="121"/>
      <c r="K21" s="123"/>
      <c r="L21" s="121"/>
      <c r="M21" s="125"/>
      <c r="N21" s="127"/>
      <c r="O21" s="69" t="str">
        <f>IF(N20&gt;=60%,"Oportunidad Alta",IF(N20&gt;=30%,"Oportunidad",IF(N20&gt;=10%,"Oportunidad Moderada",IF(N20&gt;=0,"Oportunidad Baja"))))</f>
        <v>Oportunidad Moderada</v>
      </c>
      <c r="P21" s="129"/>
      <c r="Q21" s="69" t="str">
        <f>IF(N20&gt;=60%,"Aprovechar",IF(N20&gt;=30%,"Aprovechar",IF(N20&gt;=10%,"Revisar",IF(N20&gt;=0,"Replantear"))))</f>
        <v>Revisar</v>
      </c>
      <c r="R21" s="130"/>
      <c r="S21" s="132"/>
      <c r="T21" s="134"/>
      <c r="U21" s="135"/>
      <c r="V21" s="135"/>
      <c r="W21" s="110"/>
      <c r="X21" s="135"/>
      <c r="Y21" s="136"/>
      <c r="Z21" s="94"/>
      <c r="AA21" s="145"/>
      <c r="AC21" s="147"/>
      <c r="AD21" s="113"/>
      <c r="AE21" s="115"/>
      <c r="AF21" s="113"/>
      <c r="AG21" s="115"/>
      <c r="AH21" s="113"/>
      <c r="AI21" s="116"/>
      <c r="AJ21" s="117"/>
      <c r="AK21" s="116"/>
      <c r="AL21" s="117"/>
      <c r="AM21" s="115"/>
      <c r="AN21" s="143"/>
      <c r="AO21" s="99"/>
      <c r="AP21" s="65">
        <v>44196</v>
      </c>
      <c r="AQ21" s="94"/>
      <c r="AR21" s="94"/>
      <c r="AS21" s="94"/>
    </row>
    <row r="22" spans="1:45" ht="36" customHeight="1" x14ac:dyDescent="0.25">
      <c r="A22" s="133" t="s">
        <v>39</v>
      </c>
      <c r="B22" s="137" t="s">
        <v>38</v>
      </c>
      <c r="C22" s="135" t="s">
        <v>105</v>
      </c>
      <c r="D22" s="135" t="s">
        <v>106</v>
      </c>
      <c r="E22" s="135" t="s">
        <v>107</v>
      </c>
      <c r="F22" s="135" t="s">
        <v>108</v>
      </c>
      <c r="G22" s="131" t="s">
        <v>99</v>
      </c>
      <c r="H22" s="139" t="s">
        <v>114</v>
      </c>
      <c r="I22" s="141">
        <v>3</v>
      </c>
      <c r="J22" s="120" t="str">
        <f>IF(I22="","",IF(I22=5,"MUY ALTO",IF(I22=4,"ALTO",IF(I22=3,"MEDIO",IF(I22=2,"BAJO",IF(I22=1,"MUY BAJO"))))))</f>
        <v>MEDIO</v>
      </c>
      <c r="K22" s="122">
        <v>15</v>
      </c>
      <c r="L22" s="120" t="str">
        <f>IF(K22="","",IF(K22=20,"MUY ALTO",IF(K22=15,"ALTO",IF(K22=10,"MODERADO",IF(K22=5,"LEVE",IF(K22=1,"INSIGNIFICANTE"))))))</f>
        <v>ALTO</v>
      </c>
      <c r="M22" s="124">
        <f>I22*K22</f>
        <v>45</v>
      </c>
      <c r="N22" s="126">
        <f>IF(K22="","",SUM(I22*K22)/100)</f>
        <v>0.45</v>
      </c>
      <c r="O22" s="68" t="str">
        <f>IF(N22&gt;=60%,"Riesgo Critico",IF(N22&gt;=30%,"Riesgo Alto",IF(N22&gt;=10%,"Riesgo Moderado",IF(N22&gt;=0,"Riesgo Bajo"))))</f>
        <v>Riesgo Alto</v>
      </c>
      <c r="P22" s="128" t="str">
        <f>IF(H22="OPORTUNIDAD",O23,O22)</f>
        <v>Riesgo Alto</v>
      </c>
      <c r="Q22" s="69" t="str">
        <f>IF(N22&gt;=60%,"Evitar",IF(N22&gt;=30%,"Evitar",IF(N22&gt;=10%,"Reducir",IF(N22&gt;=0,"Asumir"))))</f>
        <v>Evitar</v>
      </c>
      <c r="R22" s="130" t="str">
        <f>IF(H22="OPORTUNIDAD",Q23,Q22)</f>
        <v>Evitar</v>
      </c>
      <c r="S22" s="131" t="s">
        <v>35</v>
      </c>
      <c r="T22" s="133" t="s">
        <v>34</v>
      </c>
      <c r="U22" s="135" t="s">
        <v>109</v>
      </c>
      <c r="V22" s="135" t="s">
        <v>110</v>
      </c>
      <c r="W22" s="109" t="s">
        <v>198</v>
      </c>
      <c r="X22" s="135" t="s">
        <v>111</v>
      </c>
      <c r="Y22" s="136" t="s">
        <v>174</v>
      </c>
      <c r="Z22" s="94"/>
      <c r="AA22" s="144" t="s">
        <v>37</v>
      </c>
      <c r="AC22" s="146" t="s">
        <v>29</v>
      </c>
      <c r="AD22" s="113">
        <f>IF(AE22="PREVENTIVO",15,0)</f>
        <v>15</v>
      </c>
      <c r="AE22" s="115" t="s">
        <v>30</v>
      </c>
      <c r="AF22" s="113">
        <f>IF(AG22="RAZONABLE",15,0)</f>
        <v>15</v>
      </c>
      <c r="AG22" s="115" t="s">
        <v>31</v>
      </c>
      <c r="AH22" s="113">
        <f>IF(AI22="AUTOMATICO",25,0)</f>
        <v>0</v>
      </c>
      <c r="AI22" s="116" t="s">
        <v>141</v>
      </c>
      <c r="AJ22" s="117">
        <f>IF(AK22="EXISTE",20,0)</f>
        <v>20</v>
      </c>
      <c r="AK22" s="116" t="s">
        <v>32</v>
      </c>
      <c r="AL22" s="117">
        <f>IF(AM22="SI",15,0)</f>
        <v>15</v>
      </c>
      <c r="AM22" s="115" t="s">
        <v>29</v>
      </c>
      <c r="AN22" s="143">
        <f>SUM(AB22:AM22)</f>
        <v>65</v>
      </c>
      <c r="AO22" s="99" t="str">
        <f>IF(AN22&gt;=90,"CONTROL ADECUADO",IF(AN22&gt;=59,"CONTROL PARCIAL",IF(AN22&gt;=1,"CONTROL INADECUADO",IF(AN22=0,"NO EXISTE CONTROL"))))</f>
        <v>CONTROL PARCIAL</v>
      </c>
      <c r="AP22" s="66">
        <v>44014</v>
      </c>
      <c r="AQ22" s="94"/>
      <c r="AR22" s="94"/>
      <c r="AS22" s="94"/>
    </row>
    <row r="23" spans="1:45" ht="34.5" customHeight="1" thickBot="1" x14ac:dyDescent="0.3">
      <c r="A23" s="134"/>
      <c r="B23" s="138"/>
      <c r="C23" s="135"/>
      <c r="D23" s="135"/>
      <c r="E23" s="135"/>
      <c r="F23" s="135"/>
      <c r="G23" s="132"/>
      <c r="H23" s="140"/>
      <c r="I23" s="142"/>
      <c r="J23" s="121"/>
      <c r="K23" s="123"/>
      <c r="L23" s="121"/>
      <c r="M23" s="125"/>
      <c r="N23" s="127"/>
      <c r="O23" s="69" t="str">
        <f>IF(N22&gt;=60%,"Oportunidad Alta",IF(N22&gt;=30%,"Oportunidad",IF(N22&gt;=10%,"Oportunidad Moderada",IF(N22&gt;=0,"Oportunidad Baja"))))</f>
        <v>Oportunidad</v>
      </c>
      <c r="P23" s="129"/>
      <c r="Q23" s="69" t="str">
        <f>IF(N22&gt;=60%,"Aprovechar",IF(N22&gt;=30%,"Aprovechar",IF(N22&gt;=10%,"Revisar",IF(N22&gt;=0,"Replantear"))))</f>
        <v>Aprovechar</v>
      </c>
      <c r="R23" s="130"/>
      <c r="S23" s="132"/>
      <c r="T23" s="134"/>
      <c r="U23" s="135"/>
      <c r="V23" s="135"/>
      <c r="W23" s="110"/>
      <c r="X23" s="135"/>
      <c r="Y23" s="136"/>
      <c r="Z23" s="94"/>
      <c r="AA23" s="145"/>
      <c r="AC23" s="147"/>
      <c r="AD23" s="113"/>
      <c r="AE23" s="115"/>
      <c r="AF23" s="113"/>
      <c r="AG23" s="115"/>
      <c r="AH23" s="113"/>
      <c r="AI23" s="116"/>
      <c r="AJ23" s="117"/>
      <c r="AK23" s="116"/>
      <c r="AL23" s="117"/>
      <c r="AM23" s="115"/>
      <c r="AN23" s="143"/>
      <c r="AO23" s="99"/>
      <c r="AP23" s="65">
        <v>44196</v>
      </c>
      <c r="AQ23" s="94"/>
      <c r="AR23" s="94"/>
      <c r="AS23" s="94"/>
    </row>
    <row r="24" spans="1:45" ht="35.25" customHeight="1" x14ac:dyDescent="0.25">
      <c r="A24" s="133" t="s">
        <v>39</v>
      </c>
      <c r="B24" s="137" t="s">
        <v>38</v>
      </c>
      <c r="C24" s="135" t="s">
        <v>188</v>
      </c>
      <c r="D24" s="135" t="s">
        <v>176</v>
      </c>
      <c r="E24" s="135" t="s">
        <v>199</v>
      </c>
      <c r="F24" s="135" t="s">
        <v>177</v>
      </c>
      <c r="G24" s="131" t="s">
        <v>99</v>
      </c>
      <c r="H24" s="139" t="s">
        <v>114</v>
      </c>
      <c r="I24" s="141">
        <v>2</v>
      </c>
      <c r="J24" s="120" t="str">
        <f>IF(I24="","",IF(I24=5,"MUY ALTO",IF(I24=4,"ALTO",IF(I24=3,"MEDIO",IF(I24=2,"BAJO",IF(I24=1,"MUY BAJO"))))))</f>
        <v>BAJO</v>
      </c>
      <c r="K24" s="122">
        <v>10</v>
      </c>
      <c r="L24" s="120" t="str">
        <f>IF(K24="","",IF(K24=20,"MUY ALTO",IF(K24=15,"ALTO",IF(K24=10,"MODERADO",IF(K24=5,"LEVE",IF(K24=1,"INSIGNIFICANTE"))))))</f>
        <v>MODERADO</v>
      </c>
      <c r="M24" s="124">
        <f>I24*K24</f>
        <v>20</v>
      </c>
      <c r="N24" s="126">
        <f>IF(K24="","",SUM(I24*K24)/100)</f>
        <v>0.2</v>
      </c>
      <c r="O24" s="68" t="str">
        <f>IF(N24&gt;=60%,"Riesgo Critico",IF(N24&gt;=30%,"Riesgo Alto",IF(N24&gt;=10%,"Riesgo Moderado",IF(N24&gt;=0,"Riesgo Bajo"))))</f>
        <v>Riesgo Moderado</v>
      </c>
      <c r="P24" s="128" t="str">
        <f>IF(H24="OPORTUNIDAD",O25,O24)</f>
        <v>Riesgo Moderado</v>
      </c>
      <c r="Q24" s="69" t="str">
        <f>IF(N24&gt;=60%,"Evitar",IF(N24&gt;=30%,"Evitar",IF(N24&gt;=10%,"Reducir",IF(N24&gt;=0,"Asumir"))))</f>
        <v>Reducir</v>
      </c>
      <c r="R24" s="130" t="str">
        <f>IF(H24="OPORTUNIDAD",Q25,Q24)</f>
        <v>Reducir</v>
      </c>
      <c r="S24" s="131" t="s">
        <v>35</v>
      </c>
      <c r="T24" s="133" t="s">
        <v>34</v>
      </c>
      <c r="U24" s="135" t="s">
        <v>178</v>
      </c>
      <c r="V24" s="135" t="s">
        <v>175</v>
      </c>
      <c r="W24" s="109" t="s">
        <v>203</v>
      </c>
      <c r="X24" s="135" t="s">
        <v>201</v>
      </c>
      <c r="Y24" s="135" t="s">
        <v>42</v>
      </c>
      <c r="Z24" s="135" t="s">
        <v>112</v>
      </c>
      <c r="AA24" s="144" t="s">
        <v>140</v>
      </c>
      <c r="AC24" s="146" t="s">
        <v>29</v>
      </c>
      <c r="AD24" s="113">
        <f>IF(AE24="PREVENTIVO",15,0)</f>
        <v>15</v>
      </c>
      <c r="AE24" s="115" t="s">
        <v>30</v>
      </c>
      <c r="AF24" s="113">
        <f>IF(AG24="RAZONABLE",15,0)</f>
        <v>15</v>
      </c>
      <c r="AG24" s="115" t="s">
        <v>31</v>
      </c>
      <c r="AH24" s="113">
        <f>IF(AI24="AUTOMATICO",25,0)</f>
        <v>0</v>
      </c>
      <c r="AI24" s="116" t="s">
        <v>141</v>
      </c>
      <c r="AJ24" s="117">
        <f>IF(AK24="EXISTE",20,0)</f>
        <v>20</v>
      </c>
      <c r="AK24" s="116" t="s">
        <v>32</v>
      </c>
      <c r="AL24" s="117">
        <f>IF(AM24="SI",15,0)</f>
        <v>15</v>
      </c>
      <c r="AM24" s="115" t="s">
        <v>29</v>
      </c>
      <c r="AN24" s="143">
        <f>SUM(AB24:AM24)</f>
        <v>65</v>
      </c>
      <c r="AO24" s="99" t="str">
        <f>IF(AN24&gt;=90,"CONTROL ADECUADO",IF(AN24&gt;=59,"CONTROL PARCIAL",IF(AN24&gt;=1,"CONTROL INADECUADO",IF(AN24=0,"NO EXISTE CONTROL"))))</f>
        <v>CONTROL PARCIAL</v>
      </c>
      <c r="AP24" s="66">
        <v>44014</v>
      </c>
      <c r="AQ24" s="94"/>
      <c r="AR24" s="94"/>
      <c r="AS24" s="94"/>
    </row>
    <row r="25" spans="1:45" ht="33" customHeight="1" thickBot="1" x14ac:dyDescent="0.3">
      <c r="A25" s="134"/>
      <c r="B25" s="138"/>
      <c r="C25" s="135"/>
      <c r="D25" s="135"/>
      <c r="E25" s="135"/>
      <c r="F25" s="135"/>
      <c r="G25" s="132"/>
      <c r="H25" s="140"/>
      <c r="I25" s="142"/>
      <c r="J25" s="121"/>
      <c r="K25" s="123"/>
      <c r="L25" s="121"/>
      <c r="M25" s="125"/>
      <c r="N25" s="127"/>
      <c r="O25" s="69" t="str">
        <f>IF(N24&gt;=60%,"Oportunidad Alta",IF(N24&gt;=30%,"Oportunidad",IF(N24&gt;=10%,"Oportunidad Moderada",IF(N24&gt;=0,"Oportunidad Baja"))))</f>
        <v>Oportunidad Moderada</v>
      </c>
      <c r="P25" s="129"/>
      <c r="Q25" s="69" t="str">
        <f>IF(N24&gt;=60%,"Aprovechar",IF(N24&gt;=30%,"Aprovechar",IF(N24&gt;=10%,"Revisar",IF(N24&gt;=0,"Replantear"))))</f>
        <v>Revisar</v>
      </c>
      <c r="R25" s="130"/>
      <c r="S25" s="132"/>
      <c r="T25" s="134"/>
      <c r="U25" s="135"/>
      <c r="V25" s="135"/>
      <c r="W25" s="110"/>
      <c r="X25" s="135"/>
      <c r="Y25" s="135"/>
      <c r="Z25" s="135"/>
      <c r="AA25" s="145"/>
      <c r="AC25" s="147"/>
      <c r="AD25" s="113"/>
      <c r="AE25" s="115"/>
      <c r="AF25" s="113"/>
      <c r="AG25" s="115"/>
      <c r="AH25" s="113"/>
      <c r="AI25" s="116"/>
      <c r="AJ25" s="117"/>
      <c r="AK25" s="116"/>
      <c r="AL25" s="117"/>
      <c r="AM25" s="115"/>
      <c r="AN25" s="143"/>
      <c r="AO25" s="99"/>
      <c r="AP25" s="65">
        <v>44196</v>
      </c>
      <c r="AQ25" s="94"/>
      <c r="AR25" s="94"/>
      <c r="AS25" s="94"/>
    </row>
    <row r="26" spans="1:45" ht="33" customHeight="1" x14ac:dyDescent="0.25">
      <c r="A26" s="133" t="s">
        <v>39</v>
      </c>
      <c r="B26" s="137" t="s">
        <v>38</v>
      </c>
      <c r="C26" s="135" t="s">
        <v>181</v>
      </c>
      <c r="D26" s="135" t="s">
        <v>179</v>
      </c>
      <c r="E26" s="135" t="s">
        <v>180</v>
      </c>
      <c r="F26" s="135" t="s">
        <v>182</v>
      </c>
      <c r="G26" s="131" t="s">
        <v>183</v>
      </c>
      <c r="H26" s="139" t="s">
        <v>114</v>
      </c>
      <c r="I26" s="141">
        <v>3</v>
      </c>
      <c r="J26" s="120" t="str">
        <f>IF(I26="","",IF(I26=5,"MUY ALTO",IF(I26=4,"ALTO",IF(I26=3,"MEDIO",IF(I26=2,"BAJO",IF(I26=1,"MUY BAJO"))))))</f>
        <v>MEDIO</v>
      </c>
      <c r="K26" s="122">
        <v>10</v>
      </c>
      <c r="L26" s="120" t="str">
        <f>IF(K26="","",IF(K26=20,"MUY ALTO",IF(K26=15,"ALTO",IF(K26=10,"MODERADO",IF(K26=5,"LEVE",IF(K26=1,"INSIGNIFICANTE"))))))</f>
        <v>MODERADO</v>
      </c>
      <c r="M26" s="124">
        <f>I26*K26</f>
        <v>30</v>
      </c>
      <c r="N26" s="126">
        <f>IF(K26="","",SUM(I26*K26)/100)</f>
        <v>0.3</v>
      </c>
      <c r="O26" s="68" t="str">
        <f>IF(N26&gt;=60%,"Riesgo Critico",IF(N26&gt;=30%,"Riesgo Alto",IF(N26&gt;=10%,"Riesgo Moderado",IF(N26&gt;=0,"Riesgo Bajo"))))</f>
        <v>Riesgo Alto</v>
      </c>
      <c r="P26" s="128" t="str">
        <f>IF(H26="OPORTUNIDAD",O27,O26)</f>
        <v>Riesgo Alto</v>
      </c>
      <c r="Q26" s="69" t="str">
        <f>IF(N26&gt;=60%,"Evitar",IF(N26&gt;=30%,"Evitar",IF(N26&gt;=10%,"Reducir",IF(N26&gt;=0,"Asumir"))))</f>
        <v>Evitar</v>
      </c>
      <c r="R26" s="130" t="str">
        <f>IF(H26="OPORTUNIDAD",Q27,Q26)</f>
        <v>Evitar</v>
      </c>
      <c r="S26" s="131" t="s">
        <v>1</v>
      </c>
      <c r="T26" s="133" t="s">
        <v>34</v>
      </c>
      <c r="U26" s="135" t="s">
        <v>184</v>
      </c>
      <c r="V26" s="135" t="s">
        <v>185</v>
      </c>
      <c r="W26" s="109" t="s">
        <v>204</v>
      </c>
      <c r="X26" s="135" t="s">
        <v>186</v>
      </c>
      <c r="Y26" s="135" t="s">
        <v>42</v>
      </c>
      <c r="Z26" s="136"/>
      <c r="AA26" s="144" t="s">
        <v>37</v>
      </c>
      <c r="AC26" s="146" t="s">
        <v>29</v>
      </c>
      <c r="AD26" s="113">
        <f>IF(AE26="PREVENTIVO",15,0)</f>
        <v>15</v>
      </c>
      <c r="AE26" s="115" t="s">
        <v>30</v>
      </c>
      <c r="AF26" s="113">
        <f>IF(AG26="RAZONABLE",15,0)</f>
        <v>15</v>
      </c>
      <c r="AG26" s="115" t="s">
        <v>31</v>
      </c>
      <c r="AH26" s="113">
        <f>IF(AI26="AUTOMATICO",25,0)</f>
        <v>0</v>
      </c>
      <c r="AI26" s="116" t="s">
        <v>141</v>
      </c>
      <c r="AJ26" s="117">
        <f>IF(AK26="EXISTE",20,0)</f>
        <v>20</v>
      </c>
      <c r="AK26" s="116" t="s">
        <v>32</v>
      </c>
      <c r="AL26" s="117">
        <f>IF(AM26="SI",15,0)</f>
        <v>15</v>
      </c>
      <c r="AM26" s="115" t="s">
        <v>29</v>
      </c>
      <c r="AN26" s="143">
        <f>SUM(AB26:AM26)</f>
        <v>65</v>
      </c>
      <c r="AO26" s="99" t="str">
        <f>IF(AN26&gt;=90,"CONTROL ADECUADO",IF(AN26&gt;=59,"CONTROL PARCIAL",IF(AN26&gt;=1,"CONTROL INADECUADO",IF(AN26=0,"NO EXISTE CONTROL"))))</f>
        <v>CONTROL PARCIAL</v>
      </c>
      <c r="AP26" s="66">
        <v>44014</v>
      </c>
      <c r="AQ26" s="94"/>
      <c r="AR26" s="94"/>
      <c r="AS26" s="94"/>
    </row>
    <row r="27" spans="1:45" ht="48.75" customHeight="1" thickBot="1" x14ac:dyDescent="0.3">
      <c r="A27" s="134"/>
      <c r="B27" s="138"/>
      <c r="C27" s="135"/>
      <c r="D27" s="135"/>
      <c r="E27" s="135"/>
      <c r="F27" s="135"/>
      <c r="G27" s="132"/>
      <c r="H27" s="140"/>
      <c r="I27" s="142"/>
      <c r="J27" s="121"/>
      <c r="K27" s="123"/>
      <c r="L27" s="121"/>
      <c r="M27" s="125"/>
      <c r="N27" s="127"/>
      <c r="O27" s="69" t="str">
        <f>IF(N26&gt;=60%,"Oportunidad Alta",IF(N26&gt;=30%,"Oportunidad",IF(N26&gt;=10%,"Oportunidad Moderada",IF(N26&gt;=0,"Oportunidad Baja"))))</f>
        <v>Oportunidad</v>
      </c>
      <c r="P27" s="129"/>
      <c r="Q27" s="69" t="str">
        <f>IF(N26&gt;=60%,"Aprovechar",IF(N26&gt;=30%,"Aprovechar",IF(N26&gt;=10%,"Revisar",IF(N26&gt;=0,"Replantear"))))</f>
        <v>Aprovechar</v>
      </c>
      <c r="R27" s="130"/>
      <c r="S27" s="132"/>
      <c r="T27" s="134"/>
      <c r="U27" s="135"/>
      <c r="V27" s="135"/>
      <c r="W27" s="110"/>
      <c r="X27" s="135"/>
      <c r="Y27" s="135"/>
      <c r="Z27" s="136"/>
      <c r="AA27" s="145"/>
      <c r="AC27" s="147"/>
      <c r="AD27" s="113"/>
      <c r="AE27" s="115"/>
      <c r="AF27" s="113"/>
      <c r="AG27" s="115"/>
      <c r="AH27" s="113"/>
      <c r="AI27" s="116"/>
      <c r="AJ27" s="117"/>
      <c r="AK27" s="116"/>
      <c r="AL27" s="117"/>
      <c r="AM27" s="115"/>
      <c r="AN27" s="143"/>
      <c r="AO27" s="99"/>
      <c r="AP27" s="65">
        <v>44196</v>
      </c>
      <c r="AQ27" s="94"/>
      <c r="AR27" s="94"/>
      <c r="AS27" s="94"/>
    </row>
    <row r="31" spans="1:45" x14ac:dyDescent="0.25">
      <c r="G31" s="118" t="s">
        <v>27</v>
      </c>
      <c r="H31" s="118"/>
    </row>
    <row r="32" spans="1:45" x14ac:dyDescent="0.25">
      <c r="G32" s="63" t="s">
        <v>74</v>
      </c>
      <c r="H32" s="69">
        <f>COUNTIF(R12:R25,"ASUMIR")</f>
        <v>0</v>
      </c>
    </row>
    <row r="33" spans="7:8" x14ac:dyDescent="0.25">
      <c r="G33" s="63" t="s">
        <v>79</v>
      </c>
      <c r="H33" s="69">
        <f>COUNTIF(R12:R25,"EVITAR")</f>
        <v>1</v>
      </c>
    </row>
    <row r="34" spans="7:8" x14ac:dyDescent="0.25">
      <c r="G34" s="63" t="s">
        <v>75</v>
      </c>
      <c r="H34" s="69">
        <f>COUNTIF(R12:R25,"REDUCIR")</f>
        <v>3</v>
      </c>
    </row>
    <row r="36" spans="7:8" ht="15" customHeight="1" x14ac:dyDescent="0.25"/>
    <row r="37" spans="7:8" ht="15" customHeight="1" x14ac:dyDescent="0.25">
      <c r="G37" s="119" t="s">
        <v>47</v>
      </c>
      <c r="H37" s="119"/>
    </row>
    <row r="38" spans="7:8" x14ac:dyDescent="0.25">
      <c r="G38" s="62" t="s">
        <v>57</v>
      </c>
      <c r="H38" s="69">
        <f>COUNTIF(R12:R25,"APROVECHAR")</f>
        <v>3</v>
      </c>
    </row>
    <row r="39" spans="7:8" x14ac:dyDescent="0.25">
      <c r="G39" s="60" t="s">
        <v>101</v>
      </c>
      <c r="H39" s="69">
        <f>COUNTIF(R12:R25,"REVISAR")</f>
        <v>0</v>
      </c>
    </row>
    <row r="40" spans="7:8" x14ac:dyDescent="0.25">
      <c r="G40" s="61" t="s">
        <v>48</v>
      </c>
      <c r="H40" s="69">
        <f>COUNTIF(R12:R25,"REPLANTEAR")</f>
        <v>0</v>
      </c>
    </row>
    <row r="42" spans="7:8" x14ac:dyDescent="0.25">
      <c r="G42" s="85" t="s">
        <v>114</v>
      </c>
      <c r="H42" s="69">
        <f>COUNTIF(H12:H25,"AMENAZA")</f>
        <v>4</v>
      </c>
    </row>
    <row r="43" spans="7:8" x14ac:dyDescent="0.25">
      <c r="G43" s="85" t="s">
        <v>33</v>
      </c>
      <c r="H43" s="69">
        <f>COUNTIF(H19:H29,"OPORTUNIDAD")</f>
        <v>0</v>
      </c>
    </row>
    <row r="45" spans="7:8" x14ac:dyDescent="0.25">
      <c r="G45" s="114" t="s">
        <v>97</v>
      </c>
      <c r="H45" s="114"/>
    </row>
    <row r="46" spans="7:8" x14ac:dyDescent="0.25">
      <c r="G46" s="86" t="s">
        <v>81</v>
      </c>
      <c r="H46" s="69">
        <f>COUNTIF(P12:P25,"RIESGO CRITICO")</f>
        <v>0</v>
      </c>
    </row>
    <row r="47" spans="7:8" x14ac:dyDescent="0.25">
      <c r="G47" s="57" t="s">
        <v>77</v>
      </c>
      <c r="H47" s="69">
        <f>COUNTIF(P12:P25,"RIESGO ALTO")</f>
        <v>1</v>
      </c>
    </row>
    <row r="48" spans="7:8" x14ac:dyDescent="0.25">
      <c r="G48" s="58" t="s">
        <v>73</v>
      </c>
      <c r="H48" s="69">
        <f>COUNTIF(P12:P25,"RIESGO MODERADO")</f>
        <v>3</v>
      </c>
    </row>
    <row r="49" spans="7:8" x14ac:dyDescent="0.25">
      <c r="G49" s="87" t="s">
        <v>72</v>
      </c>
      <c r="H49" s="69">
        <f>COUNTIF(P12:P25,"RIESGO BAJO")</f>
        <v>0</v>
      </c>
    </row>
    <row r="51" spans="7:8" x14ac:dyDescent="0.25">
      <c r="G51" s="99" t="s">
        <v>98</v>
      </c>
      <c r="H51" s="99"/>
    </row>
    <row r="52" spans="7:8" ht="22.5" x14ac:dyDescent="0.25">
      <c r="G52" s="67" t="s">
        <v>96</v>
      </c>
      <c r="H52" s="69">
        <f>COUNTIF(P12:P25,"OPORTUNIDAD ALTA")</f>
        <v>3</v>
      </c>
    </row>
    <row r="53" spans="7:8" x14ac:dyDescent="0.25">
      <c r="G53" s="87" t="s">
        <v>61</v>
      </c>
      <c r="H53" s="69">
        <f>COUNTIF(P12:P25,"OPORTUNIDAD")</f>
        <v>0</v>
      </c>
    </row>
    <row r="54" spans="7:8" ht="22.5" x14ac:dyDescent="0.25">
      <c r="G54" s="56" t="s">
        <v>45</v>
      </c>
      <c r="H54" s="69">
        <f>COUNTIF(P12:P25,"OPORTUNIDAD MODERADA")</f>
        <v>0</v>
      </c>
    </row>
    <row r="55" spans="7:8" ht="22.5" x14ac:dyDescent="0.25">
      <c r="G55" s="55" t="s">
        <v>44</v>
      </c>
      <c r="H55" s="69">
        <f>COUNTIF(P12:P25,"OPORTUNIDAD BAJA")</f>
        <v>0</v>
      </c>
    </row>
  </sheetData>
  <mergeCells count="369">
    <mergeCell ref="G37:H37"/>
    <mergeCell ref="G45:H45"/>
    <mergeCell ref="G51:H51"/>
    <mergeCell ref="AN26:AN27"/>
    <mergeCell ref="AO26:AO27"/>
    <mergeCell ref="AQ26:AQ27"/>
    <mergeCell ref="AR26:AR27"/>
    <mergeCell ref="AS26:AS27"/>
    <mergeCell ref="G31:H31"/>
    <mergeCell ref="AH26:AH27"/>
    <mergeCell ref="AI26:AI27"/>
    <mergeCell ref="AJ26:AJ27"/>
    <mergeCell ref="AK26:AK27"/>
    <mergeCell ref="AL26:AL27"/>
    <mergeCell ref="AM26:AM27"/>
    <mergeCell ref="AA26:AA27"/>
    <mergeCell ref="AC26:AC27"/>
    <mergeCell ref="AD26:AD27"/>
    <mergeCell ref="AE26:AE27"/>
    <mergeCell ref="AF26:AF27"/>
    <mergeCell ref="AG26:AG27"/>
    <mergeCell ref="U26:U27"/>
    <mergeCell ref="V26:V27"/>
    <mergeCell ref="W26:W27"/>
    <mergeCell ref="X26:X27"/>
    <mergeCell ref="Y26:Y27"/>
    <mergeCell ref="Z26:Z27"/>
    <mergeCell ref="M26:M27"/>
    <mergeCell ref="N26:N27"/>
    <mergeCell ref="P26:P27"/>
    <mergeCell ref="R26:R27"/>
    <mergeCell ref="S26:S27"/>
    <mergeCell ref="T26:T27"/>
    <mergeCell ref="G26:G27"/>
    <mergeCell ref="H26:H27"/>
    <mergeCell ref="I26:I27"/>
    <mergeCell ref="J26:J27"/>
    <mergeCell ref="K26:K27"/>
    <mergeCell ref="L26:L27"/>
    <mergeCell ref="A26:A27"/>
    <mergeCell ref="B26:B27"/>
    <mergeCell ref="C26:C27"/>
    <mergeCell ref="D26:D27"/>
    <mergeCell ref="E26:E27"/>
    <mergeCell ref="F26:F27"/>
    <mergeCell ref="AM24:AM25"/>
    <mergeCell ref="AN24:AN25"/>
    <mergeCell ref="AO24:AO25"/>
    <mergeCell ref="AQ24:AQ25"/>
    <mergeCell ref="AR24:AR25"/>
    <mergeCell ref="AS24:AS25"/>
    <mergeCell ref="AG24:AG25"/>
    <mergeCell ref="AH24:AH25"/>
    <mergeCell ref="AI24:AI25"/>
    <mergeCell ref="AJ24:AJ25"/>
    <mergeCell ref="AK24:AK25"/>
    <mergeCell ref="AL24:AL25"/>
    <mergeCell ref="Z24:Z25"/>
    <mergeCell ref="AA24:AA25"/>
    <mergeCell ref="AC24:AC25"/>
    <mergeCell ref="AD24:AD25"/>
    <mergeCell ref="AE24:AE25"/>
    <mergeCell ref="AF24:AF25"/>
    <mergeCell ref="T24:T25"/>
    <mergeCell ref="U24:U25"/>
    <mergeCell ref="V24:V25"/>
    <mergeCell ref="W24:W25"/>
    <mergeCell ref="X24:X25"/>
    <mergeCell ref="Y24:Y25"/>
    <mergeCell ref="L24:L25"/>
    <mergeCell ref="M24:M25"/>
    <mergeCell ref="N24:N25"/>
    <mergeCell ref="P24:P25"/>
    <mergeCell ref="R24:R25"/>
    <mergeCell ref="S24:S25"/>
    <mergeCell ref="F24:F25"/>
    <mergeCell ref="G24:G25"/>
    <mergeCell ref="H24:H25"/>
    <mergeCell ref="I24:I25"/>
    <mergeCell ref="J24:J25"/>
    <mergeCell ref="K24:K25"/>
    <mergeCell ref="AN22:AN23"/>
    <mergeCell ref="AO22:AO23"/>
    <mergeCell ref="AQ22:AQ23"/>
    <mergeCell ref="AR22:AR23"/>
    <mergeCell ref="AS22:AS23"/>
    <mergeCell ref="A24:A25"/>
    <mergeCell ref="B24:B25"/>
    <mergeCell ref="C24:C25"/>
    <mergeCell ref="D24:D25"/>
    <mergeCell ref="E24:E25"/>
    <mergeCell ref="AH22:AH23"/>
    <mergeCell ref="AI22:AI23"/>
    <mergeCell ref="AJ22:AJ23"/>
    <mergeCell ref="AK22:AK23"/>
    <mergeCell ref="AL22:AL23"/>
    <mergeCell ref="AM22:AM23"/>
    <mergeCell ref="AA22:AA23"/>
    <mergeCell ref="AC22:AC23"/>
    <mergeCell ref="AD22:AD23"/>
    <mergeCell ref="AE22:AE23"/>
    <mergeCell ref="AF22:AF23"/>
    <mergeCell ref="AG22:AG23"/>
    <mergeCell ref="U22:U23"/>
    <mergeCell ref="V22:V23"/>
    <mergeCell ref="W22:W23"/>
    <mergeCell ref="X22:X23"/>
    <mergeCell ref="Y22:Y23"/>
    <mergeCell ref="Z22:Z23"/>
    <mergeCell ref="M22:M23"/>
    <mergeCell ref="N22:N23"/>
    <mergeCell ref="P22:P23"/>
    <mergeCell ref="R22:R23"/>
    <mergeCell ref="S22:S23"/>
    <mergeCell ref="T22:T23"/>
    <mergeCell ref="G22:G23"/>
    <mergeCell ref="H22:H23"/>
    <mergeCell ref="I22:I23"/>
    <mergeCell ref="J22:J23"/>
    <mergeCell ref="K22:K23"/>
    <mergeCell ref="L22:L23"/>
    <mergeCell ref="A22:A23"/>
    <mergeCell ref="B22:B23"/>
    <mergeCell ref="C22:C23"/>
    <mergeCell ref="D22:D23"/>
    <mergeCell ref="E22:E23"/>
    <mergeCell ref="F22:F23"/>
    <mergeCell ref="AM20:AM21"/>
    <mergeCell ref="AN20:AN21"/>
    <mergeCell ref="AO20:AO21"/>
    <mergeCell ref="AQ20:AQ21"/>
    <mergeCell ref="AR20:AR21"/>
    <mergeCell ref="AS20:AS21"/>
    <mergeCell ref="AG20:AG21"/>
    <mergeCell ref="AH20:AH21"/>
    <mergeCell ref="AI20:AI21"/>
    <mergeCell ref="AJ20:AJ21"/>
    <mergeCell ref="AK20:AK21"/>
    <mergeCell ref="AL20:AL21"/>
    <mergeCell ref="Z20:Z21"/>
    <mergeCell ref="AA20:AA21"/>
    <mergeCell ref="AC20:AC21"/>
    <mergeCell ref="AD20:AD21"/>
    <mergeCell ref="AE20:AE21"/>
    <mergeCell ref="AF20:AF21"/>
    <mergeCell ref="T20:T21"/>
    <mergeCell ref="U20:U21"/>
    <mergeCell ref="V20:V21"/>
    <mergeCell ref="W20:W21"/>
    <mergeCell ref="X20:X21"/>
    <mergeCell ref="Y20:Y21"/>
    <mergeCell ref="L20:L21"/>
    <mergeCell ref="M20:M21"/>
    <mergeCell ref="N20:N21"/>
    <mergeCell ref="P20:P21"/>
    <mergeCell ref="R20:R21"/>
    <mergeCell ref="S20:S21"/>
    <mergeCell ref="F20:F21"/>
    <mergeCell ref="G20:G21"/>
    <mergeCell ref="H20:H21"/>
    <mergeCell ref="I20:I21"/>
    <mergeCell ref="J20:J21"/>
    <mergeCell ref="K20:K21"/>
    <mergeCell ref="AN18:AN19"/>
    <mergeCell ref="AO18:AO19"/>
    <mergeCell ref="AQ18:AQ19"/>
    <mergeCell ref="AR18:AR19"/>
    <mergeCell ref="AS18:AS19"/>
    <mergeCell ref="A20:A21"/>
    <mergeCell ref="B20:B21"/>
    <mergeCell ref="C20:C21"/>
    <mergeCell ref="D20:D21"/>
    <mergeCell ref="E20:E21"/>
    <mergeCell ref="AH18:AH19"/>
    <mergeCell ref="AI18:AI19"/>
    <mergeCell ref="AJ18:AJ19"/>
    <mergeCell ref="AK18:AK19"/>
    <mergeCell ref="AL18:AL19"/>
    <mergeCell ref="AM18:AM19"/>
    <mergeCell ref="AA18:AA19"/>
    <mergeCell ref="AC18:AC19"/>
    <mergeCell ref="AD18:AD19"/>
    <mergeCell ref="AE18:AE19"/>
    <mergeCell ref="AF18:AF19"/>
    <mergeCell ref="AG18:AG19"/>
    <mergeCell ref="U18:U19"/>
    <mergeCell ref="V18:V19"/>
    <mergeCell ref="W18:W19"/>
    <mergeCell ref="X18:X19"/>
    <mergeCell ref="Y18:Y19"/>
    <mergeCell ref="Z18:Z19"/>
    <mergeCell ref="M18:M19"/>
    <mergeCell ref="N18:N19"/>
    <mergeCell ref="P18:P19"/>
    <mergeCell ref="R18:R19"/>
    <mergeCell ref="S18:S19"/>
    <mergeCell ref="T18:T19"/>
    <mergeCell ref="G18:G19"/>
    <mergeCell ref="H18:H19"/>
    <mergeCell ref="I18:I19"/>
    <mergeCell ref="J18:J19"/>
    <mergeCell ref="K18:K19"/>
    <mergeCell ref="L18:L19"/>
    <mergeCell ref="A18:A19"/>
    <mergeCell ref="B18:B19"/>
    <mergeCell ref="C18:C19"/>
    <mergeCell ref="D18:D19"/>
    <mergeCell ref="E18:E19"/>
    <mergeCell ref="F18:F19"/>
    <mergeCell ref="AM16:AM17"/>
    <mergeCell ref="AN16:AN17"/>
    <mergeCell ref="AO16:AO17"/>
    <mergeCell ref="AQ16:AQ17"/>
    <mergeCell ref="AR16:AR17"/>
    <mergeCell ref="AS16:AS17"/>
    <mergeCell ref="AG16:AG17"/>
    <mergeCell ref="AH16:AH17"/>
    <mergeCell ref="AI16:AI17"/>
    <mergeCell ref="AJ16:AJ17"/>
    <mergeCell ref="AK16:AK17"/>
    <mergeCell ref="AL16:AL17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M16:M17"/>
    <mergeCell ref="N16:N17"/>
    <mergeCell ref="P16:P17"/>
    <mergeCell ref="R16:R17"/>
    <mergeCell ref="S16:S17"/>
    <mergeCell ref="T16:T17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AM14:AM15"/>
    <mergeCell ref="AN14:AN15"/>
    <mergeCell ref="AO14:AO15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X14:X15"/>
    <mergeCell ref="Y14:Y15"/>
    <mergeCell ref="Z14:Z15"/>
    <mergeCell ref="M14:M15"/>
    <mergeCell ref="N14:N15"/>
    <mergeCell ref="P14:P15"/>
    <mergeCell ref="AQ14:AQ15"/>
    <mergeCell ref="AR14:AR15"/>
    <mergeCell ref="AS14:AS15"/>
    <mergeCell ref="AG14:AG15"/>
    <mergeCell ref="AH14:AH15"/>
    <mergeCell ref="AI14:AI15"/>
    <mergeCell ref="AJ14:AJ15"/>
    <mergeCell ref="AK14:AK15"/>
    <mergeCell ref="AL14:AL15"/>
    <mergeCell ref="R14:R15"/>
    <mergeCell ref="S14:S15"/>
    <mergeCell ref="T14:T15"/>
    <mergeCell ref="G14:G15"/>
    <mergeCell ref="H14:H15"/>
    <mergeCell ref="I14:I15"/>
    <mergeCell ref="J14:J15"/>
    <mergeCell ref="K14:K15"/>
    <mergeCell ref="L14:L15"/>
    <mergeCell ref="AR12:AR13"/>
    <mergeCell ref="AS12:AS13"/>
    <mergeCell ref="AG12:AG13"/>
    <mergeCell ref="AH12:AH13"/>
    <mergeCell ref="AI12:AI13"/>
    <mergeCell ref="AJ12:AJ13"/>
    <mergeCell ref="AK12:AK13"/>
    <mergeCell ref="AL12:AL13"/>
    <mergeCell ref="A14:A15"/>
    <mergeCell ref="B14:B15"/>
    <mergeCell ref="C14:C15"/>
    <mergeCell ref="D14:D15"/>
    <mergeCell ref="E14:E15"/>
    <mergeCell ref="F14:F15"/>
    <mergeCell ref="AM12:AM13"/>
    <mergeCell ref="AN12:AN13"/>
    <mergeCell ref="AO12:AO13"/>
    <mergeCell ref="AA12:AA13"/>
    <mergeCell ref="AB12:AB13"/>
    <mergeCell ref="AC12:AC13"/>
    <mergeCell ref="AD12:AD13"/>
    <mergeCell ref="AE12:AE13"/>
    <mergeCell ref="AF12:AF13"/>
    <mergeCell ref="U12:U13"/>
    <mergeCell ref="AN9:AO11"/>
    <mergeCell ref="AP9:AP11"/>
    <mergeCell ref="AQ9:AQ11"/>
    <mergeCell ref="I9:J11"/>
    <mergeCell ref="K9:L11"/>
    <mergeCell ref="R12:R13"/>
    <mergeCell ref="S12:S13"/>
    <mergeCell ref="T12:T13"/>
    <mergeCell ref="G12:G13"/>
    <mergeCell ref="H12:H13"/>
    <mergeCell ref="I12:I13"/>
    <mergeCell ref="J12:J13"/>
    <mergeCell ref="K12:K13"/>
    <mergeCell ref="L12:L13"/>
    <mergeCell ref="AQ12:AQ13"/>
    <mergeCell ref="V12:V13"/>
    <mergeCell ref="W12:W13"/>
    <mergeCell ref="X12:X13"/>
    <mergeCell ref="Y12:Y13"/>
    <mergeCell ref="Z12:Z13"/>
    <mergeCell ref="M12:M13"/>
    <mergeCell ref="N12:N13"/>
    <mergeCell ref="P12:P13"/>
    <mergeCell ref="AA9:AA11"/>
    <mergeCell ref="M9:P10"/>
    <mergeCell ref="Q9:R11"/>
    <mergeCell ref="S9:S11"/>
    <mergeCell ref="T9:T11"/>
    <mergeCell ref="A12:A13"/>
    <mergeCell ref="B12:B13"/>
    <mergeCell ref="C12:C13"/>
    <mergeCell ref="D12:D13"/>
    <mergeCell ref="E12:E13"/>
    <mergeCell ref="F12:F13"/>
    <mergeCell ref="A1:AS7"/>
    <mergeCell ref="A8:T8"/>
    <mergeCell ref="U8:AS8"/>
    <mergeCell ref="A9:A11"/>
    <mergeCell ref="B9:B11"/>
    <mergeCell ref="C9:C11"/>
    <mergeCell ref="D9:D11"/>
    <mergeCell ref="E9:E10"/>
    <mergeCell ref="F9:F11"/>
    <mergeCell ref="G9:H11"/>
    <mergeCell ref="AR9:AR11"/>
    <mergeCell ref="AS9:AS11"/>
    <mergeCell ref="M11:P11"/>
    <mergeCell ref="AB9:AC11"/>
    <mergeCell ref="AD9:AE11"/>
    <mergeCell ref="AF9:AG11"/>
    <mergeCell ref="AH9:AI11"/>
    <mergeCell ref="AJ9:AK11"/>
    <mergeCell ref="AL9:AM11"/>
    <mergeCell ref="U9:V10"/>
    <mergeCell ref="W9:W11"/>
    <mergeCell ref="X9:X11"/>
    <mergeCell ref="Y9:Y11"/>
    <mergeCell ref="Z9:Z11"/>
  </mergeCells>
  <conditionalFormatting sqref="J12 J14 J16 J18 J20 J22 J24 J26 O12:O27">
    <cfRule type="cellIs" dxfId="290" priority="92" operator="equal">
      <formula>"MUY ALTO"</formula>
    </cfRule>
    <cfRule type="cellIs" dxfId="289" priority="93" operator="equal">
      <formula>"MEDIO"</formula>
    </cfRule>
    <cfRule type="cellIs" dxfId="288" priority="94" operator="equal">
      <formula>"MEDIO"</formula>
    </cfRule>
    <cfRule type="cellIs" dxfId="287" priority="95" operator="equal">
      <formula>"BAJO"</formula>
    </cfRule>
    <cfRule type="cellIs" dxfId="286" priority="96" operator="equal">
      <formula>"MEDO"</formula>
    </cfRule>
    <cfRule type="cellIs" dxfId="285" priority="97" operator="equal">
      <formula>"ALTO"</formula>
    </cfRule>
    <cfRule type="cellIs" dxfId="284" priority="98" operator="equal">
      <formula>"MUY ALTO"</formula>
    </cfRule>
  </conditionalFormatting>
  <conditionalFormatting sqref="L12:M12 L14:M14 L16:M16 L18:M18 L20:M20 L22:M22 L24:M24 L26:M26">
    <cfRule type="cellIs" dxfId="283" priority="84" operator="equal">
      <formula>"BAJO"</formula>
    </cfRule>
    <cfRule type="cellIs" dxfId="282" priority="85" operator="equal">
      <formula>"MUY ALTO"</formula>
    </cfRule>
    <cfRule type="cellIs" dxfId="281" priority="86" operator="equal">
      <formula>"MEDIO"</formula>
    </cfRule>
    <cfRule type="cellIs" dxfId="280" priority="87" operator="equal">
      <formula>"MEDIO"</formula>
    </cfRule>
    <cfRule type="cellIs" dxfId="279" priority="88" operator="equal">
      <formula>"BAJO"</formula>
    </cfRule>
    <cfRule type="cellIs" dxfId="278" priority="89" operator="equal">
      <formula>"MEDO"</formula>
    </cfRule>
    <cfRule type="cellIs" dxfId="277" priority="90" operator="equal">
      <formula>"ALTO"</formula>
    </cfRule>
    <cfRule type="cellIs" dxfId="276" priority="91" operator="equal">
      <formula>"MUY ALTO"</formula>
    </cfRule>
  </conditionalFormatting>
  <conditionalFormatting sqref="J12 J14 J16 J18 J20 J22 J24 J26">
    <cfRule type="cellIs" dxfId="275" priority="83" operator="equal">
      <formula>"MUY ALTO"</formula>
    </cfRule>
  </conditionalFormatting>
  <conditionalFormatting sqref="N12 N14 N16 N18 N20 N22 N24 N26">
    <cfRule type="cellIs" dxfId="274" priority="80" operator="equal">
      <formula>"ALTO"</formula>
    </cfRule>
    <cfRule type="cellIs" dxfId="273" priority="81" operator="equal">
      <formula>"MEDIO"</formula>
    </cfRule>
    <cfRule type="cellIs" dxfId="272" priority="82" operator="equal">
      <formula>"BAJO"</formula>
    </cfRule>
  </conditionalFormatting>
  <conditionalFormatting sqref="T12 T14 T16 T18 T20 T22 T24 T26">
    <cfRule type="cellIs" dxfId="271" priority="78" operator="equal">
      <formula>"EXTERNO"</formula>
    </cfRule>
    <cfRule type="cellIs" dxfId="270" priority="79" operator="equal">
      <formula>"INTERNO"</formula>
    </cfRule>
  </conditionalFormatting>
  <conditionalFormatting sqref="R12 R14 R16 R18 R20 R22 R24 R26">
    <cfRule type="cellIs" dxfId="269" priority="71" operator="equal">
      <formula>"MUY ALTO"</formula>
    </cfRule>
    <cfRule type="cellIs" dxfId="268" priority="72" operator="equal">
      <formula>"MEDIO"</formula>
    </cfRule>
    <cfRule type="cellIs" dxfId="267" priority="73" operator="equal">
      <formula>"MEDIO"</formula>
    </cfRule>
    <cfRule type="cellIs" dxfId="266" priority="74" operator="equal">
      <formula>"BAJO"</formula>
    </cfRule>
    <cfRule type="cellIs" dxfId="265" priority="75" operator="equal">
      <formula>"MEDO"</formula>
    </cfRule>
    <cfRule type="cellIs" dxfId="264" priority="76" operator="equal">
      <formula>"ALTO"</formula>
    </cfRule>
    <cfRule type="cellIs" dxfId="263" priority="77" operator="equal">
      <formula>"MUY ALTO"</formula>
    </cfRule>
  </conditionalFormatting>
  <conditionalFormatting sqref="H12:H27">
    <cfRule type="cellIs" dxfId="262" priority="69" operator="equal">
      <formula>"OPORTUNIDAD"</formula>
    </cfRule>
    <cfRule type="cellIs" dxfId="261" priority="70" operator="equal">
      <formula>"RIESGO"</formula>
    </cfRule>
  </conditionalFormatting>
  <conditionalFormatting sqref="L12:L27">
    <cfRule type="cellIs" dxfId="260" priority="67" operator="equal">
      <formula>"ALTO"</formula>
    </cfRule>
    <cfRule type="cellIs" dxfId="259" priority="68" operator="equal">
      <formula>"MUY ALTO"</formula>
    </cfRule>
  </conditionalFormatting>
  <conditionalFormatting sqref="P12 P14 P16 P18 P20 P22 P24 P26">
    <cfRule type="cellIs" dxfId="258" priority="60" operator="equal">
      <formula>"MUY ALTO"</formula>
    </cfRule>
    <cfRule type="cellIs" dxfId="257" priority="61" operator="equal">
      <formula>"MEDIO"</formula>
    </cfRule>
    <cfRule type="cellIs" dxfId="256" priority="62" operator="equal">
      <formula>"MEDIO"</formula>
    </cfRule>
    <cfRule type="cellIs" dxfId="255" priority="63" operator="equal">
      <formula>"BAJO"</formula>
    </cfRule>
    <cfRule type="cellIs" dxfId="254" priority="64" operator="equal">
      <formula>"MEDO"</formula>
    </cfRule>
    <cfRule type="cellIs" dxfId="253" priority="65" operator="equal">
      <formula>"ALTO"</formula>
    </cfRule>
    <cfRule type="cellIs" dxfId="252" priority="66" operator="equal">
      <formula>"MUY ALTO"</formula>
    </cfRule>
  </conditionalFormatting>
  <conditionalFormatting sqref="P12:P27">
    <cfRule type="cellIs" dxfId="251" priority="49" operator="equal">
      <formula>"Oportunidad Baja"</formula>
    </cfRule>
    <cfRule type="cellIs" dxfId="250" priority="50" operator="equal">
      <formula>"Oportunidad"</formula>
    </cfRule>
    <cfRule type="cellIs" dxfId="249" priority="51" operator="equal">
      <formula>"Oportunidad"</formula>
    </cfRule>
    <cfRule type="cellIs" dxfId="248" priority="52" operator="equal">
      <formula>"Riesgo Critico"</formula>
    </cfRule>
    <cfRule type="cellIs" dxfId="247" priority="53" operator="equal">
      <formula>"Oportunidad Baja"</formula>
    </cfRule>
    <cfRule type="cellIs" dxfId="246" priority="54" operator="equal">
      <formula>"Riesgo Bajo"</formula>
    </cfRule>
    <cfRule type="cellIs" dxfId="245" priority="55" operator="equal">
      <formula>"Riesgo Importante"</formula>
    </cfRule>
    <cfRule type="cellIs" dxfId="244" priority="56" operator="equal">
      <formula>"Oportunidad Importante"</formula>
    </cfRule>
    <cfRule type="cellIs" priority="57" operator="equal">
      <formula>"Oportunidad Importante"</formula>
    </cfRule>
    <cfRule type="cellIs" dxfId="243" priority="58" operator="equal">
      <formula>"Riesgo Moderado"</formula>
    </cfRule>
    <cfRule type="cellIs" dxfId="242" priority="59" operator="equal">
      <formula>"Oportunidad Moderada"</formula>
    </cfRule>
  </conditionalFormatting>
  <conditionalFormatting sqref="P12:P27">
    <cfRule type="cellIs" dxfId="241" priority="48" operator="equal">
      <formula>"Riesgo Moderado"</formula>
    </cfRule>
  </conditionalFormatting>
  <conditionalFormatting sqref="P12:P27">
    <cfRule type="cellIs" dxfId="240" priority="47" operator="equal">
      <formula>"Oportunidad"</formula>
    </cfRule>
  </conditionalFormatting>
  <conditionalFormatting sqref="P12:P27">
    <cfRule type="cellIs" dxfId="239" priority="46" operator="equal">
      <formula>"Oportunidad Importante"</formula>
    </cfRule>
  </conditionalFormatting>
  <conditionalFormatting sqref="P12:P27">
    <cfRule type="cellIs" dxfId="238" priority="45" operator="equal">
      <formula>"Oportunidad Baja"</formula>
    </cfRule>
  </conditionalFormatting>
  <conditionalFormatting sqref="P12:P27">
    <cfRule type="cellIs" dxfId="237" priority="44" operator="equal">
      <formula>"Oportunidad Baja"</formula>
    </cfRule>
  </conditionalFormatting>
  <conditionalFormatting sqref="J12:J27">
    <cfRule type="cellIs" dxfId="236" priority="41" operator="equal">
      <formula>"MEDIO"</formula>
    </cfRule>
    <cfRule type="cellIs" dxfId="235" priority="42" operator="equal">
      <formula>" MEDIO"</formula>
    </cfRule>
    <cfRule type="cellIs" dxfId="234" priority="43" operator="equal">
      <formula>"ALTO"</formula>
    </cfRule>
  </conditionalFormatting>
  <conditionalFormatting sqref="J12:J27">
    <cfRule type="cellIs" dxfId="233" priority="40" operator="equal">
      <formula>"BAJO"</formula>
    </cfRule>
  </conditionalFormatting>
  <conditionalFormatting sqref="L12:L27">
    <cfRule type="cellIs" dxfId="232" priority="39" operator="equal">
      <formula>"MODERADO"</formula>
    </cfRule>
  </conditionalFormatting>
  <conditionalFormatting sqref="L12:L27">
    <cfRule type="cellIs" dxfId="231" priority="38" operator="equal">
      <formula>"LEVE"</formula>
    </cfRule>
  </conditionalFormatting>
  <conditionalFormatting sqref="J12:J27">
    <cfRule type="cellIs" dxfId="230" priority="37" operator="equal">
      <formula>"MUY BAJO"</formula>
    </cfRule>
  </conditionalFormatting>
  <conditionalFormatting sqref="P12:P27">
    <cfRule type="cellIs" dxfId="229" priority="36" operator="equal">
      <formula>"Riesgo Alto"</formula>
    </cfRule>
  </conditionalFormatting>
  <conditionalFormatting sqref="P12:P27">
    <cfRule type="cellIs" dxfId="228" priority="35" operator="equal">
      <formula>"Oportunidad Alta"</formula>
    </cfRule>
  </conditionalFormatting>
  <conditionalFormatting sqref="R12:R27">
    <cfRule type="cellIs" dxfId="227" priority="33" operator="equal">
      <formula>"Replantear"</formula>
    </cfRule>
    <cfRule type="cellIs" dxfId="226" priority="34" operator="equal">
      <formula>"Evitar"</formula>
    </cfRule>
  </conditionalFormatting>
  <conditionalFormatting sqref="Q12 Q14 Q16 Q18 Q20 Q22 Q24 Q26">
    <cfRule type="cellIs" dxfId="225" priority="26" operator="equal">
      <formula>"MUY ALTO"</formula>
    </cfRule>
    <cfRule type="cellIs" dxfId="224" priority="27" operator="equal">
      <formula>"MEDIO"</formula>
    </cfRule>
    <cfRule type="cellIs" dxfId="223" priority="28" operator="equal">
      <formula>"MEDIO"</formula>
    </cfRule>
    <cfRule type="cellIs" dxfId="222" priority="29" operator="equal">
      <formula>"BAJO"</formula>
    </cfRule>
    <cfRule type="cellIs" dxfId="221" priority="30" operator="equal">
      <formula>"MEDO"</formula>
    </cfRule>
    <cfRule type="cellIs" dxfId="220" priority="31" operator="equal">
      <formula>"ALTO"</formula>
    </cfRule>
    <cfRule type="cellIs" dxfId="219" priority="32" operator="equal">
      <formula>"MUY ALTO"</formula>
    </cfRule>
  </conditionalFormatting>
  <conditionalFormatting sqref="Q13 Q15 Q17 Q19 Q21 Q23 Q25 Q27">
    <cfRule type="cellIs" dxfId="218" priority="19" operator="equal">
      <formula>"MUY ALTO"</formula>
    </cfRule>
    <cfRule type="cellIs" dxfId="217" priority="20" operator="equal">
      <formula>"MEDIO"</formula>
    </cfRule>
    <cfRule type="cellIs" dxfId="216" priority="21" operator="equal">
      <formula>"MEDIO"</formula>
    </cfRule>
    <cfRule type="cellIs" dxfId="215" priority="22" operator="equal">
      <formula>"BAJO"</formula>
    </cfRule>
    <cfRule type="cellIs" dxfId="214" priority="23" operator="equal">
      <formula>"MEDO"</formula>
    </cfRule>
    <cfRule type="cellIs" dxfId="213" priority="24" operator="equal">
      <formula>"ALTO"</formula>
    </cfRule>
    <cfRule type="cellIs" dxfId="212" priority="25" operator="equal">
      <formula>"MUY ALTO"</formula>
    </cfRule>
  </conditionalFormatting>
  <conditionalFormatting sqref="R12:R27">
    <cfRule type="cellIs" dxfId="211" priority="18" operator="equal">
      <formula>"Replantear"</formula>
    </cfRule>
  </conditionalFormatting>
  <conditionalFormatting sqref="P12:P27">
    <cfRule type="cellIs" dxfId="210" priority="16" operator="equal">
      <formula>"Oportunidad "</formula>
    </cfRule>
    <cfRule type="cellIs" dxfId="209" priority="17" operator="equal">
      <formula>"Oportunidad Alta"</formula>
    </cfRule>
  </conditionalFormatting>
  <conditionalFormatting sqref="P12:P27">
    <cfRule type="cellIs" dxfId="208" priority="15" operator="equal">
      <formula>"Oportunidad"</formula>
    </cfRule>
  </conditionalFormatting>
  <conditionalFormatting sqref="R12:R27">
    <cfRule type="cellIs" dxfId="207" priority="14" operator="equal">
      <formula>"Aprovechar"</formula>
    </cfRule>
  </conditionalFormatting>
  <conditionalFormatting sqref="R12:R27">
    <cfRule type="cellIs" dxfId="206" priority="13" operator="equal">
      <formula>"Asumir"</formula>
    </cfRule>
  </conditionalFormatting>
  <conditionalFormatting sqref="R12:R27">
    <cfRule type="cellIs" dxfId="205" priority="12" operator="equal">
      <formula>"Revisar"</formula>
    </cfRule>
  </conditionalFormatting>
  <conditionalFormatting sqref="R12:R27">
    <cfRule type="cellIs" dxfId="204" priority="11" operator="equal">
      <formula>"Reducir"</formula>
    </cfRule>
  </conditionalFormatting>
  <conditionalFormatting sqref="AO12:AO27">
    <cfRule type="cellIs" dxfId="203" priority="7" operator="equal">
      <formula>"INEXISTENTE"</formula>
    </cfRule>
    <cfRule type="cellIs" dxfId="202" priority="8" operator="equal">
      <formula>"INADECUADO"</formula>
    </cfRule>
    <cfRule type="cellIs" dxfId="201" priority="9" operator="equal">
      <formula>"PARCIAL"</formula>
    </cfRule>
    <cfRule type="cellIs" dxfId="200" priority="10" operator="equal">
      <formula>"ADECUADO"</formula>
    </cfRule>
  </conditionalFormatting>
  <conditionalFormatting sqref="AO12:AO27">
    <cfRule type="cellIs" dxfId="199" priority="3" operator="equal">
      <formula>"CONTROL INADECUADO"</formula>
    </cfRule>
    <cfRule type="cellIs" dxfId="198" priority="4" operator="equal">
      <formula>"CONTROL NO EXISTE"</formula>
    </cfRule>
    <cfRule type="cellIs" dxfId="197" priority="5" operator="equal">
      <formula>"CONTROL PARCIAL"</formula>
    </cfRule>
    <cfRule type="cellIs" dxfId="196" priority="6" operator="equal">
      <formula>"CONTROL ADECUADO"</formula>
    </cfRule>
  </conditionalFormatting>
  <conditionalFormatting sqref="AO12:AO27">
    <cfRule type="cellIs" dxfId="195" priority="2" operator="equal">
      <formula>"NO EXISTE CONTROL"</formula>
    </cfRule>
  </conditionalFormatting>
  <conditionalFormatting sqref="H12:H27">
    <cfRule type="cellIs" dxfId="194" priority="1" operator="equal">
      <formula>"AMENAZA"</formula>
    </cfRule>
  </conditionalFormatting>
  <dataValidations count="14">
    <dataValidation type="list" allowBlank="1" showInputMessage="1" showErrorMessage="1" sqref="B12:B27" xr:uid="{C46AFE31-207E-4A6D-81AE-EC887FEE7A82}">
      <formula1>"GESTION RECURSO HUMANO, GESTION GERENCIAL, GESTION INTEGRAL, GESTION COMERCIAL, GESTION ADMINISTRATIVA, GESTION TRANSPORTE, GESTION COMUNICACIONES"</formula1>
    </dataValidation>
    <dataValidation type="list" allowBlank="1" showInputMessage="1" showErrorMessage="1" sqref="H12:H27" xr:uid="{2A2DF862-EB2B-462F-8935-6CDC491F88B7}">
      <formula1>"OPORTUNIDAD,AMENAZA"</formula1>
    </dataValidation>
    <dataValidation type="list" allowBlank="1" showInputMessage="1" showErrorMessage="1" sqref="G12:G27" xr:uid="{BCC33640-7ACD-4ECA-A06E-A1F2496B5252}">
      <formula1>"CUMPLIMIENTO,SEGURIDAD Y SALUD EN EL TRABAJO,ESTRATEGICO,FINANCIEROS,IMAGEN,OPERATIVOS,TECNOLOGIA,AMBIENTAL,GESTION DEL CAMBIO"</formula1>
    </dataValidation>
    <dataValidation type="list" allowBlank="1" showInputMessage="1" showErrorMessage="1" sqref="I12 I14 I16 I18 I20 I22 I24 I26" xr:uid="{B6A45F61-3A64-4100-B50F-C8CC10AE30E9}">
      <formula1>"1,2,3,4,5"</formula1>
    </dataValidation>
    <dataValidation type="list" allowBlank="1" showInputMessage="1" showErrorMessage="1" sqref="S12 S14 S16 S18 S20 S22 S24 S26" xr:uid="{AB79E98E-2A22-4C48-8D26-D8AB968817AC}">
      <formula1>"DOFA,SGC,SGSST,PROCESO,SGA,PARTES INTERESADAS"</formula1>
    </dataValidation>
    <dataValidation type="list" allowBlank="1" showInputMessage="1" showErrorMessage="1" sqref="T12 T14 T16 T18 T20 T22 T24 T26" xr:uid="{F2EF5DDC-DAFD-4B75-92AD-48298D0B2A74}">
      <formula1>"INTERNO,EXTERNO"</formula1>
    </dataValidation>
    <dataValidation type="list" allowBlank="1" showInputMessage="1" showErrorMessage="1" sqref="A12 A14 A16 A18 A20 A22 A24 A26" xr:uid="{E2E1C4E7-4A4C-44E1-8563-14421C982C4A}">
      <formula1>"APOYO,ESTRATEGICO,MISIONAL"</formula1>
    </dataValidation>
    <dataValidation type="list" allowBlank="1" showInputMessage="1" showErrorMessage="1" sqref="K12 K14 K16 K18 K20 K22 K24 K26" xr:uid="{5402E080-AD3D-4494-86AD-D5BAEC029EBF}">
      <formula1>"1,5,10,15,20"</formula1>
    </dataValidation>
    <dataValidation type="list" allowBlank="1" showInputMessage="1" showErrorMessage="1" sqref="AC16 AM12 AC12 AM14 AC14 AM16 AC18 AM18 AC20 AM20 AC22 AM22 AC24 AM24 AC26 AM26" xr:uid="{9819C25D-063E-404A-A5FE-25BB597F1D6A}">
      <formula1>"SI,NO"</formula1>
    </dataValidation>
    <dataValidation type="list" allowBlank="1" showInputMessage="1" showErrorMessage="1" sqref="AE12 AE14 AE16 AE18 AE20 AE22 AE24 AE26" xr:uid="{88493406-9DF9-465B-A31E-FA5795EC69FB}">
      <formula1>"PREVENTIVO,CORRECTIVO"</formula1>
    </dataValidation>
    <dataValidation type="list" allowBlank="1" showInputMessage="1" showErrorMessage="1" sqref="AG12 AG14 AG16 AG18 AG20 AG22 AG24 AG26" xr:uid="{E4134AD2-0E35-40C0-9E62-55EFF7E3B0D3}">
      <formula1>"RAZONABLE,NO RAZONABLE"</formula1>
    </dataValidation>
    <dataValidation type="list" allowBlank="1" showInputMessage="1" showErrorMessage="1" sqref="AI12 AI14 AI16 AI18 AI20 AI22 AI24 AI26" xr:uid="{E00F7D01-BF20-4351-9535-D3751188A65D}">
      <formula1>"AUTOMATICO,MANUAL"</formula1>
    </dataValidation>
    <dataValidation type="list" allowBlank="1" showInputMessage="1" showErrorMessage="1" sqref="AK12 AK14 AK16 AK18 AK20 AK22 AK24 AK26" xr:uid="{D87D1EFD-FDC5-448D-AFA9-61CFA8D3457C}">
      <formula1>"EXISTE,NO EXISTE"</formula1>
    </dataValidation>
    <dataValidation type="list" allowBlank="1" showInputMessage="1" showErrorMessage="1" sqref="AA12:AA27" xr:uid="{03360ADE-9C58-44C6-A724-A514F4D8314C}">
      <formula1>"Mensual,Bimensual,Trimestral,Semestral,Anual,Permanente"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1DD2-E90A-4F10-A13F-1D19719EDD2D}">
  <dimension ref="A1:AR55"/>
  <sheetViews>
    <sheetView showGridLines="0" topLeftCell="F1" zoomScale="55" zoomScaleNormal="55" workbookViewId="0">
      <selection activeCell="X12" sqref="X12:X13"/>
    </sheetView>
  </sheetViews>
  <sheetFormatPr baseColWidth="10" defaultColWidth="10.7109375" defaultRowHeight="15" x14ac:dyDescent="0.25"/>
  <cols>
    <col min="1" max="1" width="17.28515625" customWidth="1"/>
    <col min="2" max="2" width="18.42578125" customWidth="1"/>
    <col min="3" max="3" width="32.42578125" customWidth="1"/>
    <col min="4" max="4" width="27.85546875" customWidth="1"/>
    <col min="5" max="5" width="44.42578125" customWidth="1"/>
    <col min="6" max="6" width="35" customWidth="1"/>
    <col min="7" max="7" width="14.140625" customWidth="1"/>
    <col min="8" max="8" width="3.5703125" customWidth="1"/>
    <col min="9" max="9" width="3.85546875" customWidth="1"/>
    <col min="11" max="11" width="4.7109375" customWidth="1"/>
    <col min="12" max="12" width="11.5703125" customWidth="1"/>
    <col min="13" max="13" width="9.85546875" customWidth="1"/>
    <col min="15" max="15" width="0.140625" customWidth="1"/>
    <col min="16" max="16" width="13.42578125" customWidth="1"/>
    <col min="17" max="17" width="17.140625" hidden="1" customWidth="1"/>
    <col min="18" max="18" width="12" customWidth="1"/>
    <col min="19" max="19" width="15.28515625" customWidth="1"/>
    <col min="21" max="21" width="40.7109375" customWidth="1"/>
    <col min="22" max="23" width="24" customWidth="1"/>
    <col min="24" max="24" width="36.140625" customWidth="1"/>
    <col min="25" max="25" width="16.85546875" customWidth="1"/>
    <col min="26" max="26" width="11.85546875" customWidth="1"/>
    <col min="27" max="27" width="0.7109375" hidden="1" customWidth="1"/>
    <col min="28" max="28" width="11.28515625" customWidth="1"/>
    <col min="29" max="29" width="4" hidden="1" customWidth="1"/>
    <col min="31" max="31" width="0.28515625" customWidth="1"/>
    <col min="32" max="32" width="11.42578125" customWidth="1"/>
    <col min="33" max="33" width="0.140625" customWidth="1"/>
    <col min="35" max="35" width="0.28515625" customWidth="1"/>
    <col min="36" max="36" width="11.42578125" customWidth="1"/>
    <col min="37" max="37" width="3.42578125" hidden="1" customWidth="1"/>
    <col min="38" max="38" width="13.7109375" customWidth="1"/>
    <col min="39" max="39" width="8" hidden="1" customWidth="1"/>
    <col min="41" max="41" width="14" customWidth="1"/>
    <col min="42" max="42" width="21.28515625" customWidth="1"/>
    <col min="43" max="43" width="22" customWidth="1"/>
    <col min="44" max="44" width="11.42578125" customWidth="1"/>
  </cols>
  <sheetData>
    <row r="1" spans="1:44" ht="15" customHeight="1" x14ac:dyDescent="0.25">
      <c r="A1" s="92" t="s">
        <v>187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</row>
    <row r="2" spans="1:44" ht="39.75" customHeight="1" x14ac:dyDescent="0.25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</row>
    <row r="3" spans="1:44" ht="25.5" customHeight="1" x14ac:dyDescent="0.25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</row>
    <row r="4" spans="1:44" ht="15" customHeight="1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</row>
    <row r="5" spans="1:44" ht="45.7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pans="1:44" ht="15" customHeight="1" x14ac:dyDescent="0.25">
      <c r="A6" s="92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</row>
    <row r="7" spans="1:44" ht="15" customHeight="1" x14ac:dyDescent="0.25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</row>
    <row r="8" spans="1:44" ht="36.75" customHeight="1" x14ac:dyDescent="0.25">
      <c r="A8" s="202" t="s">
        <v>202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 t="s">
        <v>130</v>
      </c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</row>
    <row r="9" spans="1:44" ht="15" customHeight="1" x14ac:dyDescent="0.25">
      <c r="A9" s="183" t="s">
        <v>0</v>
      </c>
      <c r="B9" s="183" t="s">
        <v>1</v>
      </c>
      <c r="C9" s="183" t="s">
        <v>2</v>
      </c>
      <c r="D9" s="183" t="s">
        <v>3</v>
      </c>
      <c r="E9" s="183" t="s">
        <v>4</v>
      </c>
      <c r="F9" s="183" t="s">
        <v>5</v>
      </c>
      <c r="G9" s="153" t="s">
        <v>115</v>
      </c>
      <c r="H9" s="154"/>
      <c r="I9" s="157" t="s">
        <v>6</v>
      </c>
      <c r="J9" s="157"/>
      <c r="K9" s="157" t="s">
        <v>7</v>
      </c>
      <c r="L9" s="160"/>
      <c r="M9" s="193" t="s">
        <v>8</v>
      </c>
      <c r="N9" s="194"/>
      <c r="O9" s="194"/>
      <c r="P9" s="195"/>
      <c r="Q9" s="196" t="s">
        <v>9</v>
      </c>
      <c r="R9" s="172"/>
      <c r="S9" s="182" t="s">
        <v>10</v>
      </c>
      <c r="T9" s="200" t="s">
        <v>11</v>
      </c>
      <c r="U9" s="197" t="s">
        <v>12</v>
      </c>
      <c r="V9" s="198"/>
      <c r="W9" s="176" t="s">
        <v>189</v>
      </c>
      <c r="X9" s="183" t="s">
        <v>13</v>
      </c>
      <c r="Y9" s="183" t="s">
        <v>14</v>
      </c>
      <c r="Z9" s="199" t="s">
        <v>16</v>
      </c>
      <c r="AA9" s="201" t="s">
        <v>17</v>
      </c>
      <c r="AB9" s="201"/>
      <c r="AC9" s="201" t="s">
        <v>18</v>
      </c>
      <c r="AD9" s="201"/>
      <c r="AE9" s="201" t="s">
        <v>19</v>
      </c>
      <c r="AF9" s="201"/>
      <c r="AG9" s="201" t="s">
        <v>20</v>
      </c>
      <c r="AH9" s="201"/>
      <c r="AI9" s="201" t="s">
        <v>21</v>
      </c>
      <c r="AJ9" s="201"/>
      <c r="AK9" s="201" t="s">
        <v>22</v>
      </c>
      <c r="AL9" s="201"/>
      <c r="AM9" s="203" t="s">
        <v>23</v>
      </c>
      <c r="AN9" s="203"/>
      <c r="AO9" s="199" t="s">
        <v>102</v>
      </c>
      <c r="AP9" s="199" t="s">
        <v>193</v>
      </c>
      <c r="AQ9" s="199" t="s">
        <v>194</v>
      </c>
      <c r="AR9" s="199" t="s">
        <v>195</v>
      </c>
    </row>
    <row r="10" spans="1:44" ht="24" customHeight="1" thickBot="1" x14ac:dyDescent="0.3">
      <c r="A10" s="108"/>
      <c r="B10" s="108"/>
      <c r="C10" s="108"/>
      <c r="D10" s="108"/>
      <c r="E10" s="108"/>
      <c r="F10" s="108"/>
      <c r="G10" s="153"/>
      <c r="H10" s="154"/>
      <c r="I10" s="158"/>
      <c r="J10" s="158"/>
      <c r="K10" s="158"/>
      <c r="L10" s="161"/>
      <c r="M10" s="166"/>
      <c r="N10" s="167"/>
      <c r="O10" s="167"/>
      <c r="P10" s="168"/>
      <c r="Q10" s="171"/>
      <c r="R10" s="172"/>
      <c r="S10" s="182"/>
      <c r="T10" s="180"/>
      <c r="U10" s="102"/>
      <c r="V10" s="103"/>
      <c r="W10" s="176"/>
      <c r="X10" s="108"/>
      <c r="Y10" s="108"/>
      <c r="Z10" s="95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9"/>
      <c r="AN10" s="99"/>
      <c r="AO10" s="95"/>
      <c r="AP10" s="95"/>
      <c r="AQ10" s="95"/>
      <c r="AR10" s="95"/>
    </row>
    <row r="11" spans="1:44" ht="15.75" thickBot="1" x14ac:dyDescent="0.3">
      <c r="A11" s="108"/>
      <c r="B11" s="108"/>
      <c r="C11" s="108"/>
      <c r="D11" s="108"/>
      <c r="E11" s="83" t="s">
        <v>24</v>
      </c>
      <c r="F11" s="108"/>
      <c r="G11" s="155"/>
      <c r="H11" s="156"/>
      <c r="I11" s="159"/>
      <c r="J11" s="159"/>
      <c r="K11" s="159"/>
      <c r="L11" s="162"/>
      <c r="M11" s="96" t="s">
        <v>25</v>
      </c>
      <c r="N11" s="97"/>
      <c r="O11" s="97"/>
      <c r="P11" s="98"/>
      <c r="Q11" s="173"/>
      <c r="R11" s="174"/>
      <c r="S11" s="183"/>
      <c r="T11" s="180"/>
      <c r="U11" s="59" t="s">
        <v>155</v>
      </c>
      <c r="V11" s="83" t="s">
        <v>26</v>
      </c>
      <c r="W11" s="177"/>
      <c r="X11" s="108"/>
      <c r="Y11" s="108"/>
      <c r="Z11" s="95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99"/>
      <c r="AN11" s="99"/>
      <c r="AO11" s="95"/>
      <c r="AP11" s="95"/>
      <c r="AQ11" s="95"/>
      <c r="AR11" s="95"/>
    </row>
    <row r="12" spans="1:44" ht="78.75" customHeight="1" x14ac:dyDescent="0.25">
      <c r="A12" s="133" t="s">
        <v>39</v>
      </c>
      <c r="B12" s="137" t="s">
        <v>38</v>
      </c>
      <c r="C12" s="189" t="s">
        <v>133</v>
      </c>
      <c r="D12" s="178" t="s">
        <v>134</v>
      </c>
      <c r="E12" s="149" t="s">
        <v>223</v>
      </c>
      <c r="F12" s="149" t="s">
        <v>135</v>
      </c>
      <c r="G12" s="131" t="s">
        <v>142</v>
      </c>
      <c r="H12" s="139" t="s">
        <v>33</v>
      </c>
      <c r="I12" s="141">
        <v>4</v>
      </c>
      <c r="J12" s="120" t="str">
        <f>IF(I12="","",IF(I12=5,"MUY ALTO",IF(I12=4,"ALTO",IF(I12=3,"MEDIO",IF(I12=2,"BAJO",IF(I12=1,"MUY BAJO"))))))</f>
        <v>ALTO</v>
      </c>
      <c r="K12" s="122">
        <v>15</v>
      </c>
      <c r="L12" s="120" t="str">
        <f>IF(K12="","",IF(K12=20,"MUY ALTO",IF(K12=15,"ALTO",IF(K12=10,"MODERADO",IF(K12=5,"LEVE",IF(K12=1,"INSIGNIFICANTE"))))))</f>
        <v>ALTO</v>
      </c>
      <c r="M12" s="124">
        <f>I12*K12</f>
        <v>60</v>
      </c>
      <c r="N12" s="126">
        <f>IF(K12="","",SUM(I12*K12)/100)</f>
        <v>0.6</v>
      </c>
      <c r="O12" s="68" t="str">
        <f>IF(N12&gt;=60%,"Riesgo Critico",IF(N12&gt;=30%,"Riesgo Alto",IF(N12&gt;=10%,"Riesgo Moderado",IF(N12&gt;=0,"Riesgo Bajo"))))</f>
        <v>Riesgo Critico</v>
      </c>
      <c r="P12" s="128" t="str">
        <f>IF(H12="OPORTUNIDAD",O13,O12)</f>
        <v>Oportunidad Alta</v>
      </c>
      <c r="Q12" s="69" t="str">
        <f>IF(N12&gt;=60%,"Evitar",IF(N12&gt;=30%,"Evitar",IF(N12&gt;=10%,"Reducir",IF(N12&gt;=0,"Asumir"))))</f>
        <v>Evitar</v>
      </c>
      <c r="R12" s="130" t="str">
        <f>IF(H12="OPORTUNIDAD",Q13,Q12)</f>
        <v>Aprovechar</v>
      </c>
      <c r="S12" s="131" t="s">
        <v>136</v>
      </c>
      <c r="T12" s="133" t="s">
        <v>34</v>
      </c>
      <c r="U12" s="178" t="s">
        <v>137</v>
      </c>
      <c r="V12" s="149" t="s">
        <v>149</v>
      </c>
      <c r="W12" s="109" t="s">
        <v>207</v>
      </c>
      <c r="X12" s="178" t="s">
        <v>208</v>
      </c>
      <c r="Y12" s="186" t="s">
        <v>139</v>
      </c>
      <c r="Z12" s="144" t="s">
        <v>140</v>
      </c>
      <c r="AA12" s="185">
        <f>IF(AB12="SI",10,0)</f>
        <v>10</v>
      </c>
      <c r="AB12" s="147" t="s">
        <v>29</v>
      </c>
      <c r="AC12" s="113">
        <f>IF(AD12="PREVENTIVO",15,0)</f>
        <v>15</v>
      </c>
      <c r="AD12" s="115" t="s">
        <v>30</v>
      </c>
      <c r="AE12" s="113">
        <f>IF(AF12="RAZONABLE",15,0)</f>
        <v>15</v>
      </c>
      <c r="AF12" s="115" t="s">
        <v>31</v>
      </c>
      <c r="AG12" s="113">
        <f>IF(AH12="AUTOMATICO",25,0)</f>
        <v>0</v>
      </c>
      <c r="AH12" s="116" t="s">
        <v>141</v>
      </c>
      <c r="AI12" s="117">
        <f>IF(AJ12="EXISTE",20,0)</f>
        <v>20</v>
      </c>
      <c r="AJ12" s="116" t="s">
        <v>32</v>
      </c>
      <c r="AK12" s="117">
        <f>IF(AL12="SI",15,0)</f>
        <v>15</v>
      </c>
      <c r="AL12" s="115" t="s">
        <v>29</v>
      </c>
      <c r="AM12" s="143">
        <f>SUM(AA12:AL12)</f>
        <v>75</v>
      </c>
      <c r="AN12" s="99" t="str">
        <f>IF(AM12&gt;=90,"CONTROL ADECUADO",IF(AM12&gt;=59,"CONTROL PARCIAL",IF(AM12&gt;=1,"CONTROL INADECUADO",IF(AM12=0,"NO EXISTE CONTROL"))))</f>
        <v>CONTROL PARCIAL</v>
      </c>
      <c r="AO12" s="66">
        <v>44572</v>
      </c>
      <c r="AP12" s="191" t="s">
        <v>224</v>
      </c>
      <c r="AQ12" s="191" t="s">
        <v>225</v>
      </c>
      <c r="AR12" s="94"/>
    </row>
    <row r="13" spans="1:44" ht="69" customHeight="1" thickBot="1" x14ac:dyDescent="0.3">
      <c r="A13" s="134"/>
      <c r="B13" s="138"/>
      <c r="C13" s="190"/>
      <c r="D13" s="179"/>
      <c r="E13" s="150"/>
      <c r="F13" s="150"/>
      <c r="G13" s="132"/>
      <c r="H13" s="140"/>
      <c r="I13" s="142"/>
      <c r="J13" s="121"/>
      <c r="K13" s="123"/>
      <c r="L13" s="121"/>
      <c r="M13" s="125"/>
      <c r="N13" s="127"/>
      <c r="O13" s="69" t="str">
        <f>IF(N12&gt;=60%,"Oportunidad Alta",IF(N12&gt;=30%,"Oportunidad",IF(N12&gt;=10%,"Oportunidad Moderada",IF(N12&gt;=0,"Oportunidad Baja"))))</f>
        <v>Oportunidad Alta</v>
      </c>
      <c r="P13" s="129"/>
      <c r="Q13" s="69" t="str">
        <f>IF(N12&gt;=60%,"Aprovechar",IF(N12&gt;=30%,"Aprovechar",IF(N12&gt;=10%,"Revisar",IF(N12&gt;=0,"Replantear"))))</f>
        <v>Aprovechar</v>
      </c>
      <c r="R13" s="130"/>
      <c r="S13" s="132"/>
      <c r="T13" s="134"/>
      <c r="U13" s="179"/>
      <c r="V13" s="150"/>
      <c r="W13" s="110"/>
      <c r="X13" s="179"/>
      <c r="Y13" s="187"/>
      <c r="Z13" s="145"/>
      <c r="AA13" s="185"/>
      <c r="AB13" s="147"/>
      <c r="AC13" s="113"/>
      <c r="AD13" s="115"/>
      <c r="AE13" s="113"/>
      <c r="AF13" s="115"/>
      <c r="AG13" s="113"/>
      <c r="AH13" s="116"/>
      <c r="AI13" s="117"/>
      <c r="AJ13" s="116"/>
      <c r="AK13" s="117"/>
      <c r="AL13" s="115"/>
      <c r="AM13" s="143"/>
      <c r="AN13" s="99"/>
      <c r="AO13" s="65">
        <v>44926</v>
      </c>
      <c r="AP13" s="191"/>
      <c r="AQ13" s="191"/>
      <c r="AR13" s="94"/>
    </row>
    <row r="14" spans="1:44" ht="35.25" customHeight="1" x14ac:dyDescent="0.25">
      <c r="A14" s="133" t="s">
        <v>39</v>
      </c>
      <c r="B14" s="137" t="s">
        <v>38</v>
      </c>
      <c r="C14" s="178" t="s">
        <v>143</v>
      </c>
      <c r="D14" s="178" t="s">
        <v>150</v>
      </c>
      <c r="E14" s="178" t="s">
        <v>144</v>
      </c>
      <c r="F14" s="178" t="s">
        <v>145</v>
      </c>
      <c r="G14" s="131" t="s">
        <v>99</v>
      </c>
      <c r="H14" s="139" t="s">
        <v>33</v>
      </c>
      <c r="I14" s="141">
        <v>5</v>
      </c>
      <c r="J14" s="120" t="str">
        <f>IF(I14="","",IF(I14=5,"MUY ALTO",IF(I14=4,"ALTO",IF(I14=3,"MEDIO",IF(I14=2,"BAJO",IF(I14=1,"MUY BAJO"))))))</f>
        <v>MUY ALTO</v>
      </c>
      <c r="K14" s="122">
        <v>15</v>
      </c>
      <c r="L14" s="120" t="str">
        <f>IF(K14="","",IF(K14=20,"MUY ALTO",IF(K14=15,"ALTO",IF(K14=10,"MODERADO",IF(K14=5,"LEVE",IF(K14=1,"INSIGNIFICANTE"))))))</f>
        <v>ALTO</v>
      </c>
      <c r="M14" s="124">
        <f>I14*K14</f>
        <v>75</v>
      </c>
      <c r="N14" s="126">
        <f>IF(K14="","",SUM(I14*K14)/100)</f>
        <v>0.75</v>
      </c>
      <c r="O14" s="68" t="str">
        <f>IF(N14&gt;=60%,"Riesgo Critico",IF(N14&gt;=30%,"Riesgo Alto",IF(N14&gt;=10%,"Riesgo Moderado",IF(N14&gt;=0,"Riesgo Bajo"))))</f>
        <v>Riesgo Critico</v>
      </c>
      <c r="P14" s="128" t="str">
        <f>IF(H14="OPORTUNIDAD",O15,O14)</f>
        <v>Oportunidad Alta</v>
      </c>
      <c r="Q14" s="69" t="str">
        <f>IF(N14&gt;=60%,"Evitar",IF(N14&gt;=30%,"Evitar",IF(N14&gt;=10%,"Reducir",IF(N14&gt;=0,"Asumir"))))</f>
        <v>Evitar</v>
      </c>
      <c r="R14" s="130" t="str">
        <f>IF(H14="OPORTUNIDAD",Q15,Q14)</f>
        <v>Aprovechar</v>
      </c>
      <c r="S14" s="131" t="s">
        <v>35</v>
      </c>
      <c r="T14" s="133" t="s">
        <v>34</v>
      </c>
      <c r="U14" s="188" t="s">
        <v>146</v>
      </c>
      <c r="V14" s="135" t="s">
        <v>210</v>
      </c>
      <c r="W14" s="109" t="s">
        <v>191</v>
      </c>
      <c r="X14" s="178" t="s">
        <v>158</v>
      </c>
      <c r="Y14" s="186" t="s">
        <v>139</v>
      </c>
      <c r="Z14" s="144" t="s">
        <v>140</v>
      </c>
      <c r="AA14" s="185">
        <f>IF(AB14="SI",10,0)</f>
        <v>10</v>
      </c>
      <c r="AB14" s="147" t="s">
        <v>29</v>
      </c>
      <c r="AC14" s="113">
        <f>IF(AD14="PREVENTIVO",15,0)</f>
        <v>15</v>
      </c>
      <c r="AD14" s="115" t="s">
        <v>30</v>
      </c>
      <c r="AE14" s="113">
        <f>IF(AF14="RAZONABLE",15,0)</f>
        <v>15</v>
      </c>
      <c r="AF14" s="115" t="s">
        <v>31</v>
      </c>
      <c r="AG14" s="113">
        <f>IF(AH14="AUTOMATICO",25,0)</f>
        <v>0</v>
      </c>
      <c r="AH14" s="116" t="s">
        <v>141</v>
      </c>
      <c r="AI14" s="117">
        <f>IF(AJ14="EXISTE",20,0)</f>
        <v>20</v>
      </c>
      <c r="AJ14" s="116" t="s">
        <v>32</v>
      </c>
      <c r="AK14" s="117">
        <f>IF(AL14="SI",15,0)</f>
        <v>15</v>
      </c>
      <c r="AL14" s="115" t="s">
        <v>29</v>
      </c>
      <c r="AM14" s="143">
        <f>SUM(AA14:AL14)</f>
        <v>75</v>
      </c>
      <c r="AN14" s="99" t="str">
        <f>IF(AM14&gt;=90,"CONTROL ADECUADO",IF(AM14&gt;=59,"CONTROL PARCIAL",IF(AM14&gt;=1,"CONTROL INADECUADO",IF(AM14=0,"NO EXISTE CONTROL"))))</f>
        <v>CONTROL PARCIAL</v>
      </c>
      <c r="AO14" s="66">
        <v>44572</v>
      </c>
      <c r="AP14" s="191" t="s">
        <v>209</v>
      </c>
      <c r="AQ14" s="94"/>
      <c r="AR14" s="94"/>
    </row>
    <row r="15" spans="1:44" ht="51.75" customHeight="1" thickBot="1" x14ac:dyDescent="0.3">
      <c r="A15" s="134"/>
      <c r="B15" s="138"/>
      <c r="C15" s="179"/>
      <c r="D15" s="179"/>
      <c r="E15" s="179"/>
      <c r="F15" s="179"/>
      <c r="G15" s="132"/>
      <c r="H15" s="140"/>
      <c r="I15" s="142"/>
      <c r="J15" s="121"/>
      <c r="K15" s="123"/>
      <c r="L15" s="121"/>
      <c r="M15" s="125"/>
      <c r="N15" s="127"/>
      <c r="O15" s="69" t="str">
        <f>IF(N14&gt;=60%,"Oportunidad Alta",IF(N14&gt;=30%,"Oportunidad",IF(N14&gt;=10%,"Oportunidad Moderada",IF(N14&gt;=0,"Oportunidad Baja"))))</f>
        <v>Oportunidad Alta</v>
      </c>
      <c r="P15" s="129"/>
      <c r="Q15" s="69" t="str">
        <f>IF(N14&gt;=60%,"Aprovechar",IF(N14&gt;=30%,"Aprovechar",IF(N14&gt;=10%,"Revisar",IF(N14&gt;=0,"Replantear"))))</f>
        <v>Aprovechar</v>
      </c>
      <c r="R15" s="130"/>
      <c r="S15" s="132"/>
      <c r="T15" s="134"/>
      <c r="U15" s="179"/>
      <c r="V15" s="135"/>
      <c r="W15" s="110"/>
      <c r="X15" s="179"/>
      <c r="Y15" s="187"/>
      <c r="Z15" s="145"/>
      <c r="AA15" s="185"/>
      <c r="AB15" s="147"/>
      <c r="AC15" s="113"/>
      <c r="AD15" s="115"/>
      <c r="AE15" s="113"/>
      <c r="AF15" s="115"/>
      <c r="AG15" s="113"/>
      <c r="AH15" s="116"/>
      <c r="AI15" s="117"/>
      <c r="AJ15" s="116"/>
      <c r="AK15" s="117"/>
      <c r="AL15" s="115"/>
      <c r="AM15" s="143"/>
      <c r="AN15" s="99"/>
      <c r="AO15" s="65">
        <v>44926</v>
      </c>
      <c r="AP15" s="191"/>
      <c r="AQ15" s="94"/>
      <c r="AR15" s="94"/>
    </row>
    <row r="16" spans="1:44" ht="51" customHeight="1" x14ac:dyDescent="0.25">
      <c r="A16" s="133" t="s">
        <v>39</v>
      </c>
      <c r="B16" s="137" t="s">
        <v>38</v>
      </c>
      <c r="C16" s="135" t="s">
        <v>151</v>
      </c>
      <c r="D16" s="135" t="s">
        <v>152</v>
      </c>
      <c r="E16" s="135" t="s">
        <v>153</v>
      </c>
      <c r="F16" s="135" t="s">
        <v>154</v>
      </c>
      <c r="G16" s="131" t="s">
        <v>36</v>
      </c>
      <c r="H16" s="139" t="s">
        <v>33</v>
      </c>
      <c r="I16" s="141">
        <v>5</v>
      </c>
      <c r="J16" s="120" t="str">
        <f>IF(I16="","",IF(I16=5,"MUY ALTO",IF(I16=4,"ALTO",IF(I16=3,"MEDIO",IF(I16=2,"BAJO",IF(I16=1,"MUY BAJO"))))))</f>
        <v>MUY ALTO</v>
      </c>
      <c r="K16" s="122">
        <v>15</v>
      </c>
      <c r="L16" s="120" t="str">
        <f>IF(K16="","",IF(K16=20,"MUY ALTO",IF(K16=15,"ALTO",IF(K16=10,"MODERADO",IF(K16=5,"LEVE",IF(K16=1,"INSIGNIFICANTE"))))))</f>
        <v>ALTO</v>
      </c>
      <c r="M16" s="124">
        <f>I16*K16</f>
        <v>75</v>
      </c>
      <c r="N16" s="126">
        <f>IF(K16="","",SUM(I16*K16)/100)</f>
        <v>0.75</v>
      </c>
      <c r="O16" s="68" t="str">
        <f>IF(N16&gt;=60%,"Riesgo Critico",IF(N16&gt;=30%,"Riesgo Alto",IF(N16&gt;=10%,"Riesgo Moderado",IF(N16&gt;=0,"Riesgo Bajo"))))</f>
        <v>Riesgo Critico</v>
      </c>
      <c r="P16" s="128" t="str">
        <f>IF(H16="OPORTUNIDAD",O17,O16)</f>
        <v>Oportunidad Alta</v>
      </c>
      <c r="Q16" s="69" t="str">
        <f>IF(N16&gt;=60%,"Evitar",IF(N16&gt;=30%,"Evitar",IF(N16&gt;=10%,"Reducir",IF(N16&gt;=0,"Asumir"))))</f>
        <v>Evitar</v>
      </c>
      <c r="R16" s="130" t="str">
        <f>IF(H16="OPORTUNIDAD",Q17,Q16)</f>
        <v>Aprovechar</v>
      </c>
      <c r="S16" s="131" t="s">
        <v>163</v>
      </c>
      <c r="T16" s="133" t="s">
        <v>34</v>
      </c>
      <c r="U16" s="135" t="s">
        <v>192</v>
      </c>
      <c r="V16" s="135" t="s">
        <v>156</v>
      </c>
      <c r="W16" s="109" t="s">
        <v>196</v>
      </c>
      <c r="X16" s="135" t="s">
        <v>157</v>
      </c>
      <c r="Y16" s="136" t="s">
        <v>159</v>
      </c>
      <c r="Z16" s="144" t="s">
        <v>216</v>
      </c>
      <c r="AA16" s="185">
        <f>IF(AB16="SI",10,0)</f>
        <v>0</v>
      </c>
      <c r="AB16" s="146" t="s">
        <v>161</v>
      </c>
      <c r="AC16" s="113">
        <f>IF(AD16="PREVENTIVO",15,0)</f>
        <v>15</v>
      </c>
      <c r="AD16" s="115" t="s">
        <v>30</v>
      </c>
      <c r="AE16" s="113">
        <f>IF(AF16="RAZONABLE",15,0)</f>
        <v>15</v>
      </c>
      <c r="AF16" s="115" t="s">
        <v>31</v>
      </c>
      <c r="AG16" s="113">
        <f>IF(AH16="AUTOMATICO",25,0)</f>
        <v>0</v>
      </c>
      <c r="AH16" s="116" t="s">
        <v>141</v>
      </c>
      <c r="AI16" s="117">
        <f>IF(AJ16="EXISTE",20,0)</f>
        <v>20</v>
      </c>
      <c r="AJ16" s="116" t="s">
        <v>32</v>
      </c>
      <c r="AK16" s="117">
        <f>IF(AL16="SI",15,0)</f>
        <v>15</v>
      </c>
      <c r="AL16" s="115" t="s">
        <v>29</v>
      </c>
      <c r="AM16" s="143">
        <f>SUM(AA16:AL16)</f>
        <v>65</v>
      </c>
      <c r="AN16" s="99" t="str">
        <f>IF(AM16&gt;=90,"CONTROL ADECUADO",IF(AM16&gt;=59,"CONTROL PARCIAL",IF(AM16&gt;=1,"CONTROL INADECUADO",IF(AM16=0,"NO EXISTE CONTROL"))))</f>
        <v>CONTROL PARCIAL</v>
      </c>
      <c r="AO16" s="66">
        <v>44572</v>
      </c>
      <c r="AP16" s="191" t="s">
        <v>211</v>
      </c>
      <c r="AQ16" s="192" t="s">
        <v>212</v>
      </c>
      <c r="AR16" s="94"/>
    </row>
    <row r="17" spans="1:44" ht="66" customHeight="1" thickBot="1" x14ac:dyDescent="0.3">
      <c r="A17" s="134"/>
      <c r="B17" s="138"/>
      <c r="C17" s="135"/>
      <c r="D17" s="135"/>
      <c r="E17" s="135"/>
      <c r="F17" s="135"/>
      <c r="G17" s="132"/>
      <c r="H17" s="140"/>
      <c r="I17" s="142"/>
      <c r="J17" s="121"/>
      <c r="K17" s="123"/>
      <c r="L17" s="121"/>
      <c r="M17" s="125"/>
      <c r="N17" s="127"/>
      <c r="O17" s="69" t="str">
        <f>IF(N16&gt;=60%,"Oportunidad Alta",IF(N16&gt;=30%,"Oportunidad",IF(N16&gt;=10%,"Oportunidad Moderada",IF(N16&gt;=0,"Oportunidad Baja"))))</f>
        <v>Oportunidad Alta</v>
      </c>
      <c r="P17" s="129"/>
      <c r="Q17" s="69" t="str">
        <f>IF(N16&gt;=60%,"Aprovechar",IF(N16&gt;=30%,"Aprovechar",IF(N16&gt;=10%,"Revisar",IF(N16&gt;=0,"Replantear"))))</f>
        <v>Aprovechar</v>
      </c>
      <c r="R17" s="130"/>
      <c r="S17" s="132"/>
      <c r="T17" s="134"/>
      <c r="U17" s="135"/>
      <c r="V17" s="135"/>
      <c r="W17" s="110"/>
      <c r="X17" s="135"/>
      <c r="Y17" s="136"/>
      <c r="Z17" s="145"/>
      <c r="AA17" s="185"/>
      <c r="AB17" s="147"/>
      <c r="AC17" s="113"/>
      <c r="AD17" s="115"/>
      <c r="AE17" s="113"/>
      <c r="AF17" s="115"/>
      <c r="AG17" s="113"/>
      <c r="AH17" s="116"/>
      <c r="AI17" s="117"/>
      <c r="AJ17" s="116"/>
      <c r="AK17" s="117"/>
      <c r="AL17" s="115"/>
      <c r="AM17" s="143"/>
      <c r="AN17" s="99"/>
      <c r="AO17" s="65">
        <v>44926</v>
      </c>
      <c r="AP17" s="191"/>
      <c r="AQ17" s="192"/>
      <c r="AR17" s="94"/>
    </row>
    <row r="18" spans="1:44" ht="36" customHeight="1" x14ac:dyDescent="0.25">
      <c r="A18" s="133" t="s">
        <v>39</v>
      </c>
      <c r="B18" s="137" t="s">
        <v>38</v>
      </c>
      <c r="C18" s="148" t="s">
        <v>132</v>
      </c>
      <c r="D18" s="135" t="s">
        <v>131</v>
      </c>
      <c r="E18" s="148" t="s">
        <v>162</v>
      </c>
      <c r="F18" s="135" t="s">
        <v>40</v>
      </c>
      <c r="G18" s="131" t="s">
        <v>99</v>
      </c>
      <c r="H18" s="139" t="s">
        <v>114</v>
      </c>
      <c r="I18" s="141">
        <v>3</v>
      </c>
      <c r="J18" s="120" t="str">
        <f>IF(I18="","",IF(I18=5,"MUY ALTO",IF(I18=4,"ALTO",IF(I18=3,"MEDIO",IF(I18=2,"BAJO",IF(I18=1,"MUY BAJO"))))))</f>
        <v>MEDIO</v>
      </c>
      <c r="K18" s="122">
        <v>5</v>
      </c>
      <c r="L18" s="120" t="str">
        <f>IF(K18="","",IF(K18=20,"MUY ALTO",IF(K18=15,"ALTO",IF(K18=10,"MODERADO",IF(K18=5,"LEVE",IF(K18=1,"INSIGNIFICANTE"))))))</f>
        <v>LEVE</v>
      </c>
      <c r="M18" s="124">
        <f>I18*K18</f>
        <v>15</v>
      </c>
      <c r="N18" s="126">
        <f>IF(K18="","",SUM(I18*K18)/100)</f>
        <v>0.15</v>
      </c>
      <c r="O18" s="68" t="str">
        <f>IF(N18&gt;=60%,"Riesgo Critico",IF(N18&gt;=30%,"Riesgo Alto",IF(N18&gt;=10%,"Riesgo Moderado",IF(N18&gt;=0,"Riesgo Bajo"))))</f>
        <v>Riesgo Moderado</v>
      </c>
      <c r="P18" s="128" t="str">
        <f>IF(H18="OPORTUNIDAD",O19,O18)</f>
        <v>Riesgo Moderado</v>
      </c>
      <c r="Q18" s="69" t="str">
        <f>IF(N18&gt;=60%,"Evitar",IF(N18&gt;=30%,"Evitar",IF(N18&gt;=10%,"Reducir",IF(N18&gt;=0,"Asumir"))))</f>
        <v>Reducir</v>
      </c>
      <c r="R18" s="130" t="str">
        <f>IF(H18="OPORTUNIDAD",Q19,Q18)</f>
        <v>Reducir</v>
      </c>
      <c r="S18" s="131" t="s">
        <v>35</v>
      </c>
      <c r="T18" s="133" t="s">
        <v>34</v>
      </c>
      <c r="U18" s="135" t="s">
        <v>41</v>
      </c>
      <c r="V18" s="135" t="s">
        <v>100</v>
      </c>
      <c r="W18" s="109" t="s">
        <v>213</v>
      </c>
      <c r="X18" s="135" t="s">
        <v>113</v>
      </c>
      <c r="Y18" s="136" t="s">
        <v>164</v>
      </c>
      <c r="Z18" s="144" t="s">
        <v>160</v>
      </c>
      <c r="AB18" s="146" t="s">
        <v>29</v>
      </c>
      <c r="AC18" s="113">
        <f>IF(AD18="PREVENTIVO",15,0)</f>
        <v>15</v>
      </c>
      <c r="AD18" s="115" t="s">
        <v>30</v>
      </c>
      <c r="AE18" s="113">
        <f>IF(AF18="RAZONABLE",15,0)</f>
        <v>15</v>
      </c>
      <c r="AF18" s="115" t="s">
        <v>31</v>
      </c>
      <c r="AG18" s="113">
        <f>IF(AH18="AUTOMATICO",25,0)</f>
        <v>0</v>
      </c>
      <c r="AH18" s="116" t="s">
        <v>141</v>
      </c>
      <c r="AI18" s="117">
        <f>IF(AJ18="EXISTE",20,0)</f>
        <v>20</v>
      </c>
      <c r="AJ18" s="116" t="s">
        <v>32</v>
      </c>
      <c r="AK18" s="117">
        <f>IF(AL18="SI",15,0)</f>
        <v>15</v>
      </c>
      <c r="AL18" s="115" t="s">
        <v>29</v>
      </c>
      <c r="AM18" s="143">
        <f>SUM(AA18:AL18)</f>
        <v>65</v>
      </c>
      <c r="AN18" s="99" t="str">
        <f>IF(AM18&gt;=90,"CONTROL ADECUADO",IF(AM18&gt;=59,"CONTROL PARCIAL",IF(AM18&gt;=1,"CONTROL INADECUADO",IF(AM18=0,"NO EXISTE CONTROL"))))</f>
        <v>CONTROL PARCIAL</v>
      </c>
      <c r="AO18" s="66">
        <v>44572</v>
      </c>
      <c r="AP18" s="191" t="s">
        <v>215</v>
      </c>
      <c r="AQ18" s="94"/>
      <c r="AR18" s="94"/>
    </row>
    <row r="19" spans="1:44" ht="48" customHeight="1" thickBot="1" x14ac:dyDescent="0.3">
      <c r="A19" s="134"/>
      <c r="B19" s="138"/>
      <c r="C19" s="148"/>
      <c r="D19" s="135"/>
      <c r="E19" s="148"/>
      <c r="F19" s="135"/>
      <c r="G19" s="132"/>
      <c r="H19" s="140"/>
      <c r="I19" s="142"/>
      <c r="J19" s="121"/>
      <c r="K19" s="123"/>
      <c r="L19" s="121"/>
      <c r="M19" s="125"/>
      <c r="N19" s="127"/>
      <c r="O19" s="69" t="str">
        <f>IF(N18&gt;=60%,"Oportunidad Alta",IF(N18&gt;=30%,"Oportunidad",IF(N18&gt;=10%,"Oportunidad Moderada",IF(N18&gt;=0,"Oportunidad Baja"))))</f>
        <v>Oportunidad Moderada</v>
      </c>
      <c r="P19" s="129"/>
      <c r="Q19" s="69" t="str">
        <f>IF(N18&gt;=60%,"Aprovechar",IF(N18&gt;=30%,"Aprovechar",IF(N18&gt;=10%,"Revisar",IF(N18&gt;=0,"Replantear"))))</f>
        <v>Revisar</v>
      </c>
      <c r="R19" s="130"/>
      <c r="S19" s="132"/>
      <c r="T19" s="134"/>
      <c r="U19" s="135"/>
      <c r="V19" s="135"/>
      <c r="W19" s="110"/>
      <c r="X19" s="135"/>
      <c r="Y19" s="136"/>
      <c r="Z19" s="145"/>
      <c r="AB19" s="147"/>
      <c r="AC19" s="113"/>
      <c r="AD19" s="115"/>
      <c r="AE19" s="113"/>
      <c r="AF19" s="115"/>
      <c r="AG19" s="113"/>
      <c r="AH19" s="116"/>
      <c r="AI19" s="117"/>
      <c r="AJ19" s="116"/>
      <c r="AK19" s="117"/>
      <c r="AL19" s="115"/>
      <c r="AM19" s="143"/>
      <c r="AN19" s="99"/>
      <c r="AO19" s="65">
        <v>44926</v>
      </c>
      <c r="AP19" s="191"/>
      <c r="AQ19" s="94"/>
      <c r="AR19" s="94"/>
    </row>
    <row r="20" spans="1:44" ht="41.25" customHeight="1" x14ac:dyDescent="0.25">
      <c r="A20" s="133" t="s">
        <v>39</v>
      </c>
      <c r="B20" s="137" t="s">
        <v>38</v>
      </c>
      <c r="C20" s="148" t="s">
        <v>165</v>
      </c>
      <c r="D20" s="135" t="s">
        <v>166</v>
      </c>
      <c r="E20" s="148" t="s">
        <v>167</v>
      </c>
      <c r="F20" s="135" t="s">
        <v>168</v>
      </c>
      <c r="G20" s="131" t="s">
        <v>169</v>
      </c>
      <c r="H20" s="139" t="s">
        <v>114</v>
      </c>
      <c r="I20" s="141">
        <v>2</v>
      </c>
      <c r="J20" s="120" t="str">
        <f>IF(I20="","",IF(I20=5,"MUY ALTO",IF(I20=4,"ALTO",IF(I20=3,"MEDIO",IF(I20=2,"BAJO",IF(I20=1,"MUY BAJO"))))))</f>
        <v>BAJO</v>
      </c>
      <c r="K20" s="122">
        <v>5</v>
      </c>
      <c r="L20" s="120" t="str">
        <f>IF(K20="","",IF(K20=20,"MUY ALTO",IF(K20=15,"ALTO",IF(K20=10,"MODERADO",IF(K20=5,"LEVE",IF(K20=1,"INSIGNIFICANTE"))))))</f>
        <v>LEVE</v>
      </c>
      <c r="M20" s="124">
        <f>I20*K20</f>
        <v>10</v>
      </c>
      <c r="N20" s="126">
        <f>IF(K20="","",SUM(I20*K20)/100)</f>
        <v>0.1</v>
      </c>
      <c r="O20" s="68" t="str">
        <f>IF(N20&gt;=60%,"Riesgo Critico",IF(N20&gt;=30%,"Riesgo Alto",IF(N20&gt;=10%,"Riesgo Moderado",IF(N20&gt;=0,"Riesgo Bajo"))))</f>
        <v>Riesgo Moderado</v>
      </c>
      <c r="P20" s="128" t="str">
        <f>IF(H20="OPORTUNIDAD",O21,O20)</f>
        <v>Riesgo Moderado</v>
      </c>
      <c r="Q20" s="69" t="str">
        <f>IF(N20&gt;=60%,"Evitar",IF(N20&gt;=30%,"Evitar",IF(N20&gt;=10%,"Reducir",IF(N20&gt;=0,"Asumir"))))</f>
        <v>Reducir</v>
      </c>
      <c r="R20" s="130" t="str">
        <f>IF(H20="OPORTUNIDAD",Q21,Q20)</f>
        <v>Reducir</v>
      </c>
      <c r="S20" s="131" t="s">
        <v>28</v>
      </c>
      <c r="T20" s="133" t="s">
        <v>34</v>
      </c>
      <c r="U20" s="135" t="s">
        <v>170</v>
      </c>
      <c r="V20" s="135" t="s">
        <v>172</v>
      </c>
      <c r="W20" s="109" t="s">
        <v>197</v>
      </c>
      <c r="X20" s="135" t="s">
        <v>214</v>
      </c>
      <c r="Y20" s="136" t="s">
        <v>171</v>
      </c>
      <c r="Z20" s="144" t="s">
        <v>216</v>
      </c>
      <c r="AB20" s="146" t="s">
        <v>29</v>
      </c>
      <c r="AC20" s="113">
        <f>IF(AD20="PREVENTIVO",15,0)</f>
        <v>15</v>
      </c>
      <c r="AD20" s="115" t="s">
        <v>30</v>
      </c>
      <c r="AE20" s="113">
        <f>IF(AF20="RAZONABLE",15,0)</f>
        <v>15</v>
      </c>
      <c r="AF20" s="115" t="s">
        <v>31</v>
      </c>
      <c r="AG20" s="113">
        <f>IF(AH20="AUTOMATICO",25,0)</f>
        <v>0</v>
      </c>
      <c r="AH20" s="116" t="s">
        <v>141</v>
      </c>
      <c r="AI20" s="117">
        <f>IF(AJ20="EXISTE",20,0)</f>
        <v>20</v>
      </c>
      <c r="AJ20" s="116" t="s">
        <v>32</v>
      </c>
      <c r="AK20" s="117">
        <f>IF(AL20="SI",15,0)</f>
        <v>15</v>
      </c>
      <c r="AL20" s="115" t="s">
        <v>29</v>
      </c>
      <c r="AM20" s="143">
        <f>SUM(AA20:AL20)</f>
        <v>65</v>
      </c>
      <c r="AN20" s="99" t="str">
        <f>IF(AM20&gt;=90,"CONTROL ADECUADO",IF(AM20&gt;=59,"CONTROL PARCIAL",IF(AM20&gt;=1,"CONTROL INADECUADO",IF(AM20=0,"NO EXISTE CONTROL"))))</f>
        <v>CONTROL PARCIAL</v>
      </c>
      <c r="AO20" s="66">
        <v>44572</v>
      </c>
      <c r="AP20" s="191" t="s">
        <v>217</v>
      </c>
      <c r="AQ20" s="94"/>
      <c r="AR20" s="94"/>
    </row>
    <row r="21" spans="1:44" ht="36" customHeight="1" thickBot="1" x14ac:dyDescent="0.3">
      <c r="A21" s="134"/>
      <c r="B21" s="138"/>
      <c r="C21" s="148"/>
      <c r="D21" s="135"/>
      <c r="E21" s="148"/>
      <c r="F21" s="135"/>
      <c r="G21" s="132"/>
      <c r="H21" s="140"/>
      <c r="I21" s="142"/>
      <c r="J21" s="121"/>
      <c r="K21" s="123"/>
      <c r="L21" s="121"/>
      <c r="M21" s="125"/>
      <c r="N21" s="127"/>
      <c r="O21" s="69" t="str">
        <f>IF(N20&gt;=60%,"Oportunidad Alta",IF(N20&gt;=30%,"Oportunidad",IF(N20&gt;=10%,"Oportunidad Moderada",IF(N20&gt;=0,"Oportunidad Baja"))))</f>
        <v>Oportunidad Moderada</v>
      </c>
      <c r="P21" s="129"/>
      <c r="Q21" s="69" t="str">
        <f>IF(N20&gt;=60%,"Aprovechar",IF(N20&gt;=30%,"Aprovechar",IF(N20&gt;=10%,"Revisar",IF(N20&gt;=0,"Replantear"))))</f>
        <v>Revisar</v>
      </c>
      <c r="R21" s="130"/>
      <c r="S21" s="132"/>
      <c r="T21" s="134"/>
      <c r="U21" s="135"/>
      <c r="V21" s="135"/>
      <c r="W21" s="110"/>
      <c r="X21" s="135"/>
      <c r="Y21" s="136"/>
      <c r="Z21" s="145"/>
      <c r="AB21" s="147"/>
      <c r="AC21" s="113"/>
      <c r="AD21" s="115"/>
      <c r="AE21" s="113"/>
      <c r="AF21" s="115"/>
      <c r="AG21" s="113"/>
      <c r="AH21" s="116"/>
      <c r="AI21" s="117"/>
      <c r="AJ21" s="116"/>
      <c r="AK21" s="117"/>
      <c r="AL21" s="115"/>
      <c r="AM21" s="143"/>
      <c r="AN21" s="99"/>
      <c r="AO21" s="65">
        <v>44926</v>
      </c>
      <c r="AP21" s="191"/>
      <c r="AQ21" s="94"/>
      <c r="AR21" s="94"/>
    </row>
    <row r="22" spans="1:44" ht="36" customHeight="1" x14ac:dyDescent="0.25">
      <c r="A22" s="133" t="s">
        <v>39</v>
      </c>
      <c r="B22" s="137" t="s">
        <v>38</v>
      </c>
      <c r="C22" s="135" t="s">
        <v>105</v>
      </c>
      <c r="D22" s="135" t="s">
        <v>218</v>
      </c>
      <c r="E22" s="135" t="s">
        <v>107</v>
      </c>
      <c r="F22" s="135" t="s">
        <v>226</v>
      </c>
      <c r="G22" s="131" t="s">
        <v>99</v>
      </c>
      <c r="H22" s="139" t="s">
        <v>114</v>
      </c>
      <c r="I22" s="141">
        <v>3</v>
      </c>
      <c r="J22" s="120" t="str">
        <f>IF(I22="","",IF(I22=5,"MUY ALTO",IF(I22=4,"ALTO",IF(I22=3,"MEDIO",IF(I22=2,"BAJO",IF(I22=1,"MUY BAJO"))))))</f>
        <v>MEDIO</v>
      </c>
      <c r="K22" s="122">
        <v>15</v>
      </c>
      <c r="L22" s="120" t="str">
        <f>IF(K22="","",IF(K22=20,"MUY ALTO",IF(K22=15,"ALTO",IF(K22=10,"MODERADO",IF(K22=5,"LEVE",IF(K22=1,"INSIGNIFICANTE"))))))</f>
        <v>ALTO</v>
      </c>
      <c r="M22" s="124">
        <f>I22*K22</f>
        <v>45</v>
      </c>
      <c r="N22" s="126">
        <f>IF(K22="","",SUM(I22*K22)/100)</f>
        <v>0.45</v>
      </c>
      <c r="O22" s="68" t="str">
        <f>IF(N22&gt;=60%,"Riesgo Critico",IF(N22&gt;=30%,"Riesgo Alto",IF(N22&gt;=10%,"Riesgo Moderado",IF(N22&gt;=0,"Riesgo Bajo"))))</f>
        <v>Riesgo Alto</v>
      </c>
      <c r="P22" s="128" t="str">
        <f>IF(H22="OPORTUNIDAD",O23,O22)</f>
        <v>Riesgo Alto</v>
      </c>
      <c r="Q22" s="69" t="str">
        <f>IF(N22&gt;=60%,"Evitar",IF(N22&gt;=30%,"Evitar",IF(N22&gt;=10%,"Reducir",IF(N22&gt;=0,"Asumir"))))</f>
        <v>Evitar</v>
      </c>
      <c r="R22" s="130" t="str">
        <f>IF(H22="OPORTUNIDAD",Q23,Q22)</f>
        <v>Evitar</v>
      </c>
      <c r="S22" s="131" t="s">
        <v>35</v>
      </c>
      <c r="T22" s="133" t="s">
        <v>34</v>
      </c>
      <c r="U22" s="135" t="s">
        <v>219</v>
      </c>
      <c r="V22" s="135" t="s">
        <v>220</v>
      </c>
      <c r="W22" s="109" t="s">
        <v>221</v>
      </c>
      <c r="X22" s="135" t="s">
        <v>227</v>
      </c>
      <c r="Y22" s="136" t="s">
        <v>174</v>
      </c>
      <c r="Z22" s="144" t="s">
        <v>140</v>
      </c>
      <c r="AB22" s="146" t="s">
        <v>29</v>
      </c>
      <c r="AC22" s="113">
        <f>IF(AD22="PREVENTIVO",15,0)</f>
        <v>15</v>
      </c>
      <c r="AD22" s="115" t="s">
        <v>30</v>
      </c>
      <c r="AE22" s="113">
        <f>IF(AF22="RAZONABLE",15,0)</f>
        <v>15</v>
      </c>
      <c r="AF22" s="115" t="s">
        <v>31</v>
      </c>
      <c r="AG22" s="113">
        <f>IF(AH22="AUTOMATICO",25,0)</f>
        <v>0</v>
      </c>
      <c r="AH22" s="116" t="s">
        <v>141</v>
      </c>
      <c r="AI22" s="117">
        <f>IF(AJ22="EXISTE",20,0)</f>
        <v>20</v>
      </c>
      <c r="AJ22" s="116" t="s">
        <v>32</v>
      </c>
      <c r="AK22" s="117">
        <f>IF(AL22="SI",15,0)</f>
        <v>15</v>
      </c>
      <c r="AL22" s="115" t="s">
        <v>29</v>
      </c>
      <c r="AM22" s="143">
        <f>SUM(AA22:AL22)</f>
        <v>65</v>
      </c>
      <c r="AN22" s="99" t="str">
        <f>IF(AM22&gt;=90,"CONTROL ADECUADO",IF(AM22&gt;=59,"CONTROL PARCIAL",IF(AM22&gt;=1,"CONTROL INADECUADO",IF(AM22=0,"NO EXISTE CONTROL"))))</f>
        <v>CONTROL PARCIAL</v>
      </c>
      <c r="AO22" s="66">
        <v>44572</v>
      </c>
      <c r="AP22" s="191" t="s">
        <v>222</v>
      </c>
      <c r="AQ22" s="94"/>
      <c r="AR22" s="94"/>
    </row>
    <row r="23" spans="1:44" ht="34.5" customHeight="1" thickBot="1" x14ac:dyDescent="0.3">
      <c r="A23" s="134"/>
      <c r="B23" s="138"/>
      <c r="C23" s="135"/>
      <c r="D23" s="135"/>
      <c r="E23" s="135"/>
      <c r="F23" s="135"/>
      <c r="G23" s="132"/>
      <c r="H23" s="140"/>
      <c r="I23" s="142"/>
      <c r="J23" s="121"/>
      <c r="K23" s="123"/>
      <c r="L23" s="121"/>
      <c r="M23" s="125"/>
      <c r="N23" s="127"/>
      <c r="O23" s="69" t="str">
        <f>IF(N22&gt;=60%,"Oportunidad Alta",IF(N22&gt;=30%,"Oportunidad",IF(N22&gt;=10%,"Oportunidad Moderada",IF(N22&gt;=0,"Oportunidad Baja"))))</f>
        <v>Oportunidad</v>
      </c>
      <c r="P23" s="129"/>
      <c r="Q23" s="69" t="str">
        <f>IF(N22&gt;=60%,"Aprovechar",IF(N22&gt;=30%,"Aprovechar",IF(N22&gt;=10%,"Revisar",IF(N22&gt;=0,"Replantear"))))</f>
        <v>Aprovechar</v>
      </c>
      <c r="R23" s="130"/>
      <c r="S23" s="132"/>
      <c r="T23" s="134"/>
      <c r="U23" s="135"/>
      <c r="V23" s="135"/>
      <c r="W23" s="110"/>
      <c r="X23" s="135"/>
      <c r="Y23" s="136"/>
      <c r="Z23" s="145"/>
      <c r="AB23" s="147"/>
      <c r="AC23" s="113"/>
      <c r="AD23" s="115"/>
      <c r="AE23" s="113"/>
      <c r="AF23" s="115"/>
      <c r="AG23" s="113"/>
      <c r="AH23" s="116"/>
      <c r="AI23" s="117"/>
      <c r="AJ23" s="116"/>
      <c r="AK23" s="117"/>
      <c r="AL23" s="115"/>
      <c r="AM23" s="143"/>
      <c r="AN23" s="99"/>
      <c r="AO23" s="65">
        <v>44926</v>
      </c>
      <c r="AP23" s="191"/>
      <c r="AQ23" s="94"/>
      <c r="AR23" s="94"/>
    </row>
    <row r="24" spans="1:44" ht="35.25" customHeight="1" x14ac:dyDescent="0.25">
      <c r="A24" s="133" t="s">
        <v>39</v>
      </c>
      <c r="B24" s="137" t="s">
        <v>38</v>
      </c>
      <c r="C24" s="135" t="s">
        <v>188</v>
      </c>
      <c r="D24" s="135" t="s">
        <v>176</v>
      </c>
      <c r="E24" s="135" t="s">
        <v>199</v>
      </c>
      <c r="F24" s="135" t="s">
        <v>177</v>
      </c>
      <c r="G24" s="131" t="s">
        <v>99</v>
      </c>
      <c r="H24" s="139" t="s">
        <v>114</v>
      </c>
      <c r="I24" s="141">
        <v>2</v>
      </c>
      <c r="J24" s="120" t="str">
        <f>IF(I24="","",IF(I24=5,"MUY ALTO",IF(I24=4,"ALTO",IF(I24=3,"MEDIO",IF(I24=2,"BAJO",IF(I24=1,"MUY BAJO"))))))</f>
        <v>BAJO</v>
      </c>
      <c r="K24" s="122">
        <v>10</v>
      </c>
      <c r="L24" s="120" t="str">
        <f>IF(K24="","",IF(K24=20,"MUY ALTO",IF(K24=15,"ALTO",IF(K24=10,"MODERADO",IF(K24=5,"LEVE",IF(K24=1,"INSIGNIFICANTE"))))))</f>
        <v>MODERADO</v>
      </c>
      <c r="M24" s="124">
        <f>I24*K24</f>
        <v>20</v>
      </c>
      <c r="N24" s="126">
        <f>IF(K24="","",SUM(I24*K24)/100)</f>
        <v>0.2</v>
      </c>
      <c r="O24" s="68" t="str">
        <f>IF(N24&gt;=60%,"Riesgo Critico",IF(N24&gt;=30%,"Riesgo Alto",IF(N24&gt;=10%,"Riesgo Moderado",IF(N24&gt;=0,"Riesgo Bajo"))))</f>
        <v>Riesgo Moderado</v>
      </c>
      <c r="P24" s="128" t="str">
        <f>IF(H24="OPORTUNIDAD",O25,O24)</f>
        <v>Riesgo Moderado</v>
      </c>
      <c r="Q24" s="69" t="str">
        <f>IF(N24&gt;=60%,"Evitar",IF(N24&gt;=30%,"Evitar",IF(N24&gt;=10%,"Reducir",IF(N24&gt;=0,"Asumir"))))</f>
        <v>Reducir</v>
      </c>
      <c r="R24" s="130" t="str">
        <f>IF(H24="OPORTUNIDAD",Q25,Q24)</f>
        <v>Reducir</v>
      </c>
      <c r="S24" s="131" t="s">
        <v>35</v>
      </c>
      <c r="T24" s="133" t="s">
        <v>34</v>
      </c>
      <c r="U24" s="135" t="s">
        <v>178</v>
      </c>
      <c r="V24" s="135" t="s">
        <v>175</v>
      </c>
      <c r="W24" s="109" t="s">
        <v>203</v>
      </c>
      <c r="X24" s="135" t="s">
        <v>201</v>
      </c>
      <c r="Y24" s="135" t="s">
        <v>42</v>
      </c>
      <c r="Z24" s="144" t="s">
        <v>140</v>
      </c>
      <c r="AB24" s="146" t="s">
        <v>29</v>
      </c>
      <c r="AC24" s="113">
        <f>IF(AD24="PREVENTIVO",15,0)</f>
        <v>15</v>
      </c>
      <c r="AD24" s="115" t="s">
        <v>30</v>
      </c>
      <c r="AE24" s="113">
        <f>IF(AF24="RAZONABLE",15,0)</f>
        <v>15</v>
      </c>
      <c r="AF24" s="115" t="s">
        <v>31</v>
      </c>
      <c r="AG24" s="113">
        <f>IF(AH24="AUTOMATICO",25,0)</f>
        <v>0</v>
      </c>
      <c r="AH24" s="116" t="s">
        <v>141</v>
      </c>
      <c r="AI24" s="117">
        <f>IF(AJ24="EXISTE",20,0)</f>
        <v>20</v>
      </c>
      <c r="AJ24" s="116" t="s">
        <v>32</v>
      </c>
      <c r="AK24" s="117">
        <f>IF(AL24="SI",15,0)</f>
        <v>15</v>
      </c>
      <c r="AL24" s="115" t="s">
        <v>29</v>
      </c>
      <c r="AM24" s="143">
        <f>SUM(AA24:AL24)</f>
        <v>65</v>
      </c>
      <c r="AN24" s="99" t="str">
        <f>IF(AM24&gt;=90,"CONTROL ADECUADO",IF(AM24&gt;=59,"CONTROL PARCIAL",IF(AM24&gt;=1,"CONTROL INADECUADO",IF(AM24=0,"NO EXISTE CONTROL"))))</f>
        <v>CONTROL PARCIAL</v>
      </c>
      <c r="AO24" s="66">
        <v>44572</v>
      </c>
      <c r="AP24" s="191" t="s">
        <v>205</v>
      </c>
      <c r="AQ24" s="94"/>
      <c r="AR24" s="94"/>
    </row>
    <row r="25" spans="1:44" ht="33" customHeight="1" thickBot="1" x14ac:dyDescent="0.3">
      <c r="A25" s="134"/>
      <c r="B25" s="138"/>
      <c r="C25" s="135"/>
      <c r="D25" s="135"/>
      <c r="E25" s="135"/>
      <c r="F25" s="135"/>
      <c r="G25" s="132"/>
      <c r="H25" s="140"/>
      <c r="I25" s="142"/>
      <c r="J25" s="121"/>
      <c r="K25" s="123"/>
      <c r="L25" s="121"/>
      <c r="M25" s="125"/>
      <c r="N25" s="127"/>
      <c r="O25" s="69" t="str">
        <f>IF(N24&gt;=60%,"Oportunidad Alta",IF(N24&gt;=30%,"Oportunidad",IF(N24&gt;=10%,"Oportunidad Moderada",IF(N24&gt;=0,"Oportunidad Baja"))))</f>
        <v>Oportunidad Moderada</v>
      </c>
      <c r="P25" s="129"/>
      <c r="Q25" s="69" t="str">
        <f>IF(N24&gt;=60%,"Aprovechar",IF(N24&gt;=30%,"Aprovechar",IF(N24&gt;=10%,"Revisar",IF(N24&gt;=0,"Replantear"))))</f>
        <v>Revisar</v>
      </c>
      <c r="R25" s="130"/>
      <c r="S25" s="132"/>
      <c r="T25" s="134"/>
      <c r="U25" s="135"/>
      <c r="V25" s="135"/>
      <c r="W25" s="110"/>
      <c r="X25" s="135"/>
      <c r="Y25" s="135"/>
      <c r="Z25" s="145"/>
      <c r="AB25" s="147"/>
      <c r="AC25" s="113"/>
      <c r="AD25" s="115"/>
      <c r="AE25" s="113"/>
      <c r="AF25" s="115"/>
      <c r="AG25" s="113"/>
      <c r="AH25" s="116"/>
      <c r="AI25" s="117"/>
      <c r="AJ25" s="116"/>
      <c r="AK25" s="117"/>
      <c r="AL25" s="115"/>
      <c r="AM25" s="143"/>
      <c r="AN25" s="99"/>
      <c r="AO25" s="65">
        <v>44926</v>
      </c>
      <c r="AP25" s="191"/>
      <c r="AQ25" s="94"/>
      <c r="AR25" s="94"/>
    </row>
    <row r="26" spans="1:44" ht="33" customHeight="1" x14ac:dyDescent="0.25">
      <c r="A26" s="133" t="s">
        <v>39</v>
      </c>
      <c r="B26" s="137" t="s">
        <v>38</v>
      </c>
      <c r="C26" s="135" t="s">
        <v>181</v>
      </c>
      <c r="D26" s="135" t="s">
        <v>179</v>
      </c>
      <c r="E26" s="135" t="s">
        <v>180</v>
      </c>
      <c r="F26" s="135" t="s">
        <v>182</v>
      </c>
      <c r="G26" s="131" t="s">
        <v>183</v>
      </c>
      <c r="H26" s="139" t="s">
        <v>114</v>
      </c>
      <c r="I26" s="141">
        <v>3</v>
      </c>
      <c r="J26" s="120" t="str">
        <f>IF(I26="","",IF(I26=5,"MUY ALTO",IF(I26=4,"ALTO",IF(I26=3,"MEDIO",IF(I26=2,"BAJO",IF(I26=1,"MUY BAJO"))))))</f>
        <v>MEDIO</v>
      </c>
      <c r="K26" s="122">
        <v>10</v>
      </c>
      <c r="L26" s="120" t="str">
        <f>IF(K26="","",IF(K26=20,"MUY ALTO",IF(K26=15,"ALTO",IF(K26=10,"MODERADO",IF(K26=5,"LEVE",IF(K26=1,"INSIGNIFICANTE"))))))</f>
        <v>MODERADO</v>
      </c>
      <c r="M26" s="124">
        <f>I26*K26</f>
        <v>30</v>
      </c>
      <c r="N26" s="126">
        <f>IF(K26="","",SUM(I26*K26)/100)</f>
        <v>0.3</v>
      </c>
      <c r="O26" s="68" t="str">
        <f>IF(N26&gt;=60%,"Riesgo Critico",IF(N26&gt;=30%,"Riesgo Alto",IF(N26&gt;=10%,"Riesgo Moderado",IF(N26&gt;=0,"Riesgo Bajo"))))</f>
        <v>Riesgo Alto</v>
      </c>
      <c r="P26" s="128" t="str">
        <f>IF(H26="OPORTUNIDAD",O27,O26)</f>
        <v>Riesgo Alto</v>
      </c>
      <c r="Q26" s="69" t="str">
        <f>IF(N26&gt;=60%,"Evitar",IF(N26&gt;=30%,"Evitar",IF(N26&gt;=10%,"Reducir",IF(N26&gt;=0,"Asumir"))))</f>
        <v>Evitar</v>
      </c>
      <c r="R26" s="130" t="str">
        <f>IF(H26="OPORTUNIDAD",Q27,Q26)</f>
        <v>Evitar</v>
      </c>
      <c r="S26" s="131" t="s">
        <v>1</v>
      </c>
      <c r="T26" s="133" t="s">
        <v>34</v>
      </c>
      <c r="U26" s="135" t="s">
        <v>184</v>
      </c>
      <c r="V26" s="135" t="s">
        <v>185</v>
      </c>
      <c r="W26" s="109" t="s">
        <v>204</v>
      </c>
      <c r="X26" s="135" t="s">
        <v>186</v>
      </c>
      <c r="Y26" s="135" t="s">
        <v>42</v>
      </c>
      <c r="Z26" s="144" t="s">
        <v>37</v>
      </c>
      <c r="AB26" s="146" t="s">
        <v>29</v>
      </c>
      <c r="AC26" s="113">
        <f>IF(AD26="PREVENTIVO",15,0)</f>
        <v>15</v>
      </c>
      <c r="AD26" s="115" t="s">
        <v>30</v>
      </c>
      <c r="AE26" s="113">
        <f>IF(AF26="RAZONABLE",15,0)</f>
        <v>15</v>
      </c>
      <c r="AF26" s="115" t="s">
        <v>31</v>
      </c>
      <c r="AG26" s="113">
        <f>IF(AH26="AUTOMATICO",25,0)</f>
        <v>0</v>
      </c>
      <c r="AH26" s="116" t="s">
        <v>141</v>
      </c>
      <c r="AI26" s="117">
        <f>IF(AJ26="EXISTE",20,0)</f>
        <v>20</v>
      </c>
      <c r="AJ26" s="116" t="s">
        <v>32</v>
      </c>
      <c r="AK26" s="117">
        <f>IF(AL26="SI",15,0)</f>
        <v>15</v>
      </c>
      <c r="AL26" s="115" t="s">
        <v>29</v>
      </c>
      <c r="AM26" s="143">
        <f>SUM(AA26:AL26)</f>
        <v>65</v>
      </c>
      <c r="AN26" s="99" t="str">
        <f>IF(AM26&gt;=90,"CONTROL ADECUADO",IF(AM26&gt;=59,"CONTROL PARCIAL",IF(AM26&gt;=1,"CONTROL INADECUADO",IF(AM26=0,"NO EXISTE CONTROL"))))</f>
        <v>CONTROL PARCIAL</v>
      </c>
      <c r="AO26" s="66">
        <v>44572</v>
      </c>
      <c r="AP26" s="191" t="s">
        <v>206</v>
      </c>
      <c r="AQ26" s="94"/>
      <c r="AR26" s="94"/>
    </row>
    <row r="27" spans="1:44" ht="48.75" customHeight="1" thickBot="1" x14ac:dyDescent="0.3">
      <c r="A27" s="134"/>
      <c r="B27" s="138"/>
      <c r="C27" s="135"/>
      <c r="D27" s="135"/>
      <c r="E27" s="135"/>
      <c r="F27" s="135"/>
      <c r="G27" s="132"/>
      <c r="H27" s="140"/>
      <c r="I27" s="142"/>
      <c r="J27" s="121"/>
      <c r="K27" s="123"/>
      <c r="L27" s="121"/>
      <c r="M27" s="125"/>
      <c r="N27" s="127"/>
      <c r="O27" s="69" t="str">
        <f>IF(N26&gt;=60%,"Oportunidad Alta",IF(N26&gt;=30%,"Oportunidad",IF(N26&gt;=10%,"Oportunidad Moderada",IF(N26&gt;=0,"Oportunidad Baja"))))</f>
        <v>Oportunidad</v>
      </c>
      <c r="P27" s="129"/>
      <c r="Q27" s="69" t="str">
        <f>IF(N26&gt;=60%,"Aprovechar",IF(N26&gt;=30%,"Aprovechar",IF(N26&gt;=10%,"Revisar",IF(N26&gt;=0,"Replantear"))))</f>
        <v>Aprovechar</v>
      </c>
      <c r="R27" s="130"/>
      <c r="S27" s="132"/>
      <c r="T27" s="134"/>
      <c r="U27" s="135"/>
      <c r="V27" s="135"/>
      <c r="W27" s="110"/>
      <c r="X27" s="135"/>
      <c r="Y27" s="135"/>
      <c r="Z27" s="145"/>
      <c r="AB27" s="147"/>
      <c r="AC27" s="113"/>
      <c r="AD27" s="115"/>
      <c r="AE27" s="113"/>
      <c r="AF27" s="115"/>
      <c r="AG27" s="113"/>
      <c r="AH27" s="116"/>
      <c r="AI27" s="117"/>
      <c r="AJ27" s="116"/>
      <c r="AK27" s="117"/>
      <c r="AL27" s="115"/>
      <c r="AM27" s="143"/>
      <c r="AN27" s="99"/>
      <c r="AO27" s="65">
        <v>44926</v>
      </c>
      <c r="AP27" s="191"/>
      <c r="AQ27" s="94"/>
      <c r="AR27" s="94"/>
    </row>
    <row r="31" spans="1:44" x14ac:dyDescent="0.25">
      <c r="G31" s="118" t="s">
        <v>27</v>
      </c>
      <c r="H31" s="118"/>
    </row>
    <row r="32" spans="1:44" x14ac:dyDescent="0.25">
      <c r="G32" s="63" t="s">
        <v>74</v>
      </c>
      <c r="H32" s="69">
        <f>COUNTIF(R12:R25,"ASUMIR")</f>
        <v>0</v>
      </c>
    </row>
    <row r="33" spans="7:8" x14ac:dyDescent="0.25">
      <c r="G33" s="63" t="s">
        <v>79</v>
      </c>
      <c r="H33" s="69">
        <f>COUNTIF(R12:R25,"EVITAR")</f>
        <v>1</v>
      </c>
    </row>
    <row r="34" spans="7:8" x14ac:dyDescent="0.25">
      <c r="G34" s="63" t="s">
        <v>75</v>
      </c>
      <c r="H34" s="69">
        <f>COUNTIF(R12:R25,"REDUCIR")</f>
        <v>3</v>
      </c>
    </row>
    <row r="36" spans="7:8" ht="15" customHeight="1" x14ac:dyDescent="0.25"/>
    <row r="37" spans="7:8" ht="15" customHeight="1" x14ac:dyDescent="0.25">
      <c r="G37" s="119" t="s">
        <v>47</v>
      </c>
      <c r="H37" s="119"/>
    </row>
    <row r="38" spans="7:8" x14ac:dyDescent="0.25">
      <c r="G38" s="62" t="s">
        <v>57</v>
      </c>
      <c r="H38" s="69">
        <f>COUNTIF(R12:R25,"APROVECHAR")</f>
        <v>3</v>
      </c>
    </row>
    <row r="39" spans="7:8" x14ac:dyDescent="0.25">
      <c r="G39" s="60" t="s">
        <v>101</v>
      </c>
      <c r="H39" s="69">
        <f>COUNTIF(R12:R25,"REVISAR")</f>
        <v>0</v>
      </c>
    </row>
    <row r="40" spans="7:8" x14ac:dyDescent="0.25">
      <c r="G40" s="61" t="s">
        <v>48</v>
      </c>
      <c r="H40" s="69">
        <f>COUNTIF(R12:R25,"REPLANTEAR")</f>
        <v>0</v>
      </c>
    </row>
    <row r="42" spans="7:8" x14ac:dyDescent="0.25">
      <c r="G42" s="80" t="s">
        <v>114</v>
      </c>
      <c r="H42" s="69">
        <f>COUNTIF(H12:H25,"AMENAZA")</f>
        <v>4</v>
      </c>
    </row>
    <row r="43" spans="7:8" x14ac:dyDescent="0.25">
      <c r="G43" s="80" t="s">
        <v>33</v>
      </c>
      <c r="H43" s="69">
        <f>COUNTIF(H19:H29,"OPORTUNIDAD")</f>
        <v>0</v>
      </c>
    </row>
    <row r="45" spans="7:8" x14ac:dyDescent="0.25">
      <c r="G45" s="114" t="s">
        <v>97</v>
      </c>
      <c r="H45" s="114"/>
    </row>
    <row r="46" spans="7:8" x14ac:dyDescent="0.25">
      <c r="G46" s="81" t="s">
        <v>81</v>
      </c>
      <c r="H46" s="69">
        <f>COUNTIF(P12:P25,"RIESGO CRITICO")</f>
        <v>0</v>
      </c>
    </row>
    <row r="47" spans="7:8" x14ac:dyDescent="0.25">
      <c r="G47" s="57" t="s">
        <v>77</v>
      </c>
      <c r="H47" s="69">
        <f>COUNTIF(P12:P25,"RIESGO ALTO")</f>
        <v>1</v>
      </c>
    </row>
    <row r="48" spans="7:8" x14ac:dyDescent="0.25">
      <c r="G48" s="58" t="s">
        <v>73</v>
      </c>
      <c r="H48" s="69">
        <f>COUNTIF(P12:P25,"RIESGO MODERADO")</f>
        <v>3</v>
      </c>
    </row>
    <row r="49" spans="7:8" x14ac:dyDescent="0.25">
      <c r="G49" s="82" t="s">
        <v>72</v>
      </c>
      <c r="H49" s="69">
        <f>COUNTIF(P12:P25,"RIESGO BAJO")</f>
        <v>0</v>
      </c>
    </row>
    <row r="51" spans="7:8" x14ac:dyDescent="0.25">
      <c r="G51" s="99" t="s">
        <v>98</v>
      </c>
      <c r="H51" s="99"/>
    </row>
    <row r="52" spans="7:8" ht="22.5" x14ac:dyDescent="0.25">
      <c r="G52" s="67" t="s">
        <v>96</v>
      </c>
      <c r="H52" s="69">
        <f>COUNTIF(P12:P25,"OPORTUNIDAD ALTA")</f>
        <v>3</v>
      </c>
    </row>
    <row r="53" spans="7:8" x14ac:dyDescent="0.25">
      <c r="G53" s="82" t="s">
        <v>61</v>
      </c>
      <c r="H53" s="69">
        <f>COUNTIF(P12:P25,"OPORTUNIDAD")</f>
        <v>0</v>
      </c>
    </row>
    <row r="54" spans="7:8" ht="22.5" x14ac:dyDescent="0.25">
      <c r="G54" s="56" t="s">
        <v>45</v>
      </c>
      <c r="H54" s="69">
        <f>COUNTIF(P12:P25,"OPORTUNIDAD MODERADA")</f>
        <v>0</v>
      </c>
    </row>
    <row r="55" spans="7:8" ht="22.5" x14ac:dyDescent="0.25">
      <c r="G55" s="55" t="s">
        <v>44</v>
      </c>
      <c r="H55" s="69">
        <f>COUNTIF(P12:P25,"OPORTUNIDAD BAJA")</f>
        <v>0</v>
      </c>
    </row>
  </sheetData>
  <mergeCells count="360">
    <mergeCell ref="H12:H13"/>
    <mergeCell ref="I12:I13"/>
    <mergeCell ref="J12:J13"/>
    <mergeCell ref="K12:K13"/>
    <mergeCell ref="L12:L13"/>
    <mergeCell ref="V12:V13"/>
    <mergeCell ref="W12:W13"/>
    <mergeCell ref="X12:X13"/>
    <mergeCell ref="Y12:Y13"/>
    <mergeCell ref="M12:M13"/>
    <mergeCell ref="N12:N13"/>
    <mergeCell ref="AG9:AH11"/>
    <mergeCell ref="AI9:AJ11"/>
    <mergeCell ref="A1:AR7"/>
    <mergeCell ref="A8:T8"/>
    <mergeCell ref="U8:AR8"/>
    <mergeCell ref="A9:A11"/>
    <mergeCell ref="B9:B11"/>
    <mergeCell ref="C9:C11"/>
    <mergeCell ref="D9:D11"/>
    <mergeCell ref="E9:E10"/>
    <mergeCell ref="F9:F11"/>
    <mergeCell ref="G9:H11"/>
    <mergeCell ref="AQ9:AQ11"/>
    <mergeCell ref="AR9:AR11"/>
    <mergeCell ref="M11:P11"/>
    <mergeCell ref="AA9:AB11"/>
    <mergeCell ref="AC9:AD11"/>
    <mergeCell ref="AE9:AF11"/>
    <mergeCell ref="AM9:AN11"/>
    <mergeCell ref="AO9:AO11"/>
    <mergeCell ref="AP9:AP11"/>
    <mergeCell ref="I9:J11"/>
    <mergeCell ref="K9:L11"/>
    <mergeCell ref="AK9:AL11"/>
    <mergeCell ref="A14:A15"/>
    <mergeCell ref="B14:B15"/>
    <mergeCell ref="C14:C15"/>
    <mergeCell ref="D14:D15"/>
    <mergeCell ref="E14:E15"/>
    <mergeCell ref="F14:F15"/>
    <mergeCell ref="U12:U13"/>
    <mergeCell ref="G14:G15"/>
    <mergeCell ref="H14:H15"/>
    <mergeCell ref="I14:I15"/>
    <mergeCell ref="J14:J15"/>
    <mergeCell ref="K14:K15"/>
    <mergeCell ref="L14:L15"/>
    <mergeCell ref="U14:U15"/>
    <mergeCell ref="A12:A13"/>
    <mergeCell ref="B12:B13"/>
    <mergeCell ref="C12:C13"/>
    <mergeCell ref="D12:D13"/>
    <mergeCell ref="E12:E13"/>
    <mergeCell ref="F12:F13"/>
    <mergeCell ref="R12:R13"/>
    <mergeCell ref="S12:S13"/>
    <mergeCell ref="T12:T13"/>
    <mergeCell ref="G12:G13"/>
    <mergeCell ref="Z12:Z13"/>
    <mergeCell ref="AA12:AA13"/>
    <mergeCell ref="AB12:AB13"/>
    <mergeCell ref="AC12:AC13"/>
    <mergeCell ref="AD12:AD13"/>
    <mergeCell ref="AE12:AE13"/>
    <mergeCell ref="P12:P13"/>
    <mergeCell ref="M9:P10"/>
    <mergeCell ref="Q9:R11"/>
    <mergeCell ref="U9:V10"/>
    <mergeCell ref="W9:W11"/>
    <mergeCell ref="X9:X11"/>
    <mergeCell ref="Y9:Y11"/>
    <mergeCell ref="Z9:Z11"/>
    <mergeCell ref="S9:S11"/>
    <mergeCell ref="T9:T11"/>
    <mergeCell ref="AQ12:AQ13"/>
    <mergeCell ref="AR12:AR13"/>
    <mergeCell ref="AF12:AF13"/>
    <mergeCell ref="AG12:AG13"/>
    <mergeCell ref="AH12:AH13"/>
    <mergeCell ref="AI12:AI13"/>
    <mergeCell ref="AJ12:AJ13"/>
    <mergeCell ref="AK12:AK13"/>
    <mergeCell ref="AP14:AP15"/>
    <mergeCell ref="AQ14:AQ15"/>
    <mergeCell ref="AR14:AR15"/>
    <mergeCell ref="AF14:AF15"/>
    <mergeCell ref="AG14:AG15"/>
    <mergeCell ref="AH14:AH15"/>
    <mergeCell ref="AI14:AI15"/>
    <mergeCell ref="AJ14:AJ15"/>
    <mergeCell ref="AK14:AK15"/>
    <mergeCell ref="AL14:AL15"/>
    <mergeCell ref="AM14:AM15"/>
    <mergeCell ref="AN14:AN15"/>
    <mergeCell ref="AP12:AP13"/>
    <mergeCell ref="AL12:AL13"/>
    <mergeCell ref="AM12:AM13"/>
    <mergeCell ref="AN12:AN13"/>
    <mergeCell ref="Z14:Z15"/>
    <mergeCell ref="AA14:AA15"/>
    <mergeCell ref="AB14:AB15"/>
    <mergeCell ref="AC14:AC15"/>
    <mergeCell ref="AD14:AD15"/>
    <mergeCell ref="AE14:AE15"/>
    <mergeCell ref="T16:T17"/>
    <mergeCell ref="G16:G17"/>
    <mergeCell ref="H16:H17"/>
    <mergeCell ref="I16:I17"/>
    <mergeCell ref="J16:J17"/>
    <mergeCell ref="K16:K17"/>
    <mergeCell ref="L16:L17"/>
    <mergeCell ref="W14:W15"/>
    <mergeCell ref="X14:X15"/>
    <mergeCell ref="Y14:Y15"/>
    <mergeCell ref="M14:M15"/>
    <mergeCell ref="N14:N15"/>
    <mergeCell ref="P14:P15"/>
    <mergeCell ref="M16:M17"/>
    <mergeCell ref="R14:R15"/>
    <mergeCell ref="S14:S15"/>
    <mergeCell ref="T14:T15"/>
    <mergeCell ref="V14:V15"/>
    <mergeCell ref="A16:A17"/>
    <mergeCell ref="B16:B17"/>
    <mergeCell ref="C16:C17"/>
    <mergeCell ref="D16:D17"/>
    <mergeCell ref="E16:E17"/>
    <mergeCell ref="F16:F17"/>
    <mergeCell ref="AP16:AP17"/>
    <mergeCell ref="AQ16:AQ17"/>
    <mergeCell ref="AR16:AR17"/>
    <mergeCell ref="AF16:AF17"/>
    <mergeCell ref="AG16:AG17"/>
    <mergeCell ref="AH16:AH17"/>
    <mergeCell ref="AI16:AI17"/>
    <mergeCell ref="AJ16:AJ17"/>
    <mergeCell ref="AK16:AK17"/>
    <mergeCell ref="A18:A19"/>
    <mergeCell ref="B18:B19"/>
    <mergeCell ref="C18:C19"/>
    <mergeCell ref="D18:D19"/>
    <mergeCell ref="E18:E19"/>
    <mergeCell ref="F18:F19"/>
    <mergeCell ref="AL16:AL17"/>
    <mergeCell ref="AM16:AM17"/>
    <mergeCell ref="AN16:AN17"/>
    <mergeCell ref="Z16:Z17"/>
    <mergeCell ref="AA16:AA17"/>
    <mergeCell ref="AB16:AB17"/>
    <mergeCell ref="AC16:AC17"/>
    <mergeCell ref="AD16:AD17"/>
    <mergeCell ref="AE16:AE17"/>
    <mergeCell ref="U16:U17"/>
    <mergeCell ref="V16:V17"/>
    <mergeCell ref="W16:W17"/>
    <mergeCell ref="X16:X17"/>
    <mergeCell ref="Y16:Y17"/>
    <mergeCell ref="N16:N17"/>
    <mergeCell ref="P16:P17"/>
    <mergeCell ref="R16:R17"/>
    <mergeCell ref="S16:S17"/>
    <mergeCell ref="AN18:AN19"/>
    <mergeCell ref="AP18:AP19"/>
    <mergeCell ref="AQ18:AQ19"/>
    <mergeCell ref="AR18:AR19"/>
    <mergeCell ref="A20:A21"/>
    <mergeCell ref="B20:B21"/>
    <mergeCell ref="C20:C21"/>
    <mergeCell ref="D20:D21"/>
    <mergeCell ref="E20:E21"/>
    <mergeCell ref="AG18:AG19"/>
    <mergeCell ref="AH18:AH19"/>
    <mergeCell ref="AI18:AI19"/>
    <mergeCell ref="AJ18:AJ19"/>
    <mergeCell ref="AK18:AK19"/>
    <mergeCell ref="AL18:AL19"/>
    <mergeCell ref="Z18:Z19"/>
    <mergeCell ref="AB18:AB19"/>
    <mergeCell ref="AC18:AC19"/>
    <mergeCell ref="AD18:AD19"/>
    <mergeCell ref="AE18:AE19"/>
    <mergeCell ref="AF18:AF19"/>
    <mergeCell ref="U18:U19"/>
    <mergeCell ref="V18:V19"/>
    <mergeCell ref="W18:W19"/>
    <mergeCell ref="R20:R21"/>
    <mergeCell ref="S20:S21"/>
    <mergeCell ref="F20:F21"/>
    <mergeCell ref="G20:G21"/>
    <mergeCell ref="H20:H21"/>
    <mergeCell ref="I20:I21"/>
    <mergeCell ref="J20:J21"/>
    <mergeCell ref="K20:K21"/>
    <mergeCell ref="AM18:AM19"/>
    <mergeCell ref="X18:X19"/>
    <mergeCell ref="Y18:Y19"/>
    <mergeCell ref="M18:M19"/>
    <mergeCell ref="N18:N19"/>
    <mergeCell ref="P18:P19"/>
    <mergeCell ref="R18:R19"/>
    <mergeCell ref="S18:S19"/>
    <mergeCell ref="T18:T19"/>
    <mergeCell ref="G18:G19"/>
    <mergeCell ref="H18:H19"/>
    <mergeCell ref="I18:I19"/>
    <mergeCell ref="J18:J19"/>
    <mergeCell ref="K18:K19"/>
    <mergeCell ref="L18:L19"/>
    <mergeCell ref="AP20:AP21"/>
    <mergeCell ref="AQ20:AQ21"/>
    <mergeCell ref="AR20:AR21"/>
    <mergeCell ref="AF20:AF21"/>
    <mergeCell ref="AG20:AG21"/>
    <mergeCell ref="AH20:AH21"/>
    <mergeCell ref="AI20:AI21"/>
    <mergeCell ref="AJ20:AJ21"/>
    <mergeCell ref="AK20:AK21"/>
    <mergeCell ref="A22:A23"/>
    <mergeCell ref="B22:B23"/>
    <mergeCell ref="C22:C23"/>
    <mergeCell ref="D22:D23"/>
    <mergeCell ref="E22:E23"/>
    <mergeCell ref="F22:F23"/>
    <mergeCell ref="AL20:AL21"/>
    <mergeCell ref="AM20:AM21"/>
    <mergeCell ref="AN20:AN21"/>
    <mergeCell ref="Z20:Z21"/>
    <mergeCell ref="AB20:AB21"/>
    <mergeCell ref="AC20:AC21"/>
    <mergeCell ref="AD20:AD21"/>
    <mergeCell ref="AE20:AE21"/>
    <mergeCell ref="T20:T21"/>
    <mergeCell ref="U20:U21"/>
    <mergeCell ref="V20:V21"/>
    <mergeCell ref="W20:W21"/>
    <mergeCell ref="X20:X21"/>
    <mergeCell ref="Y20:Y21"/>
    <mergeCell ref="L20:L21"/>
    <mergeCell ref="M20:M21"/>
    <mergeCell ref="N20:N21"/>
    <mergeCell ref="P20:P21"/>
    <mergeCell ref="AN22:AN23"/>
    <mergeCell ref="AP22:AP23"/>
    <mergeCell ref="AQ22:AQ23"/>
    <mergeCell ref="AR22:AR23"/>
    <mergeCell ref="A24:A25"/>
    <mergeCell ref="B24:B25"/>
    <mergeCell ref="C24:C25"/>
    <mergeCell ref="D24:D25"/>
    <mergeCell ref="E24:E25"/>
    <mergeCell ref="AG22:AG23"/>
    <mergeCell ref="AH22:AH23"/>
    <mergeCell ref="AI22:AI23"/>
    <mergeCell ref="AJ22:AJ23"/>
    <mergeCell ref="AK22:AK23"/>
    <mergeCell ref="AL22:AL23"/>
    <mergeCell ref="Z22:Z23"/>
    <mergeCell ref="AB22:AB23"/>
    <mergeCell ref="AC22:AC23"/>
    <mergeCell ref="AD22:AD23"/>
    <mergeCell ref="AE22:AE23"/>
    <mergeCell ref="AF22:AF23"/>
    <mergeCell ref="U22:U23"/>
    <mergeCell ref="V22:V23"/>
    <mergeCell ref="W22:W23"/>
    <mergeCell ref="R24:R25"/>
    <mergeCell ref="S24:S25"/>
    <mergeCell ref="F24:F25"/>
    <mergeCell ref="G24:G25"/>
    <mergeCell ref="H24:H25"/>
    <mergeCell ref="I24:I25"/>
    <mergeCell ref="J24:J25"/>
    <mergeCell ref="K24:K25"/>
    <mergeCell ref="AM22:AM23"/>
    <mergeCell ref="X22:X23"/>
    <mergeCell ref="Y22:Y23"/>
    <mergeCell ref="M22:M23"/>
    <mergeCell ref="N22:N23"/>
    <mergeCell ref="P22:P23"/>
    <mergeCell ref="R22:R23"/>
    <mergeCell ref="S22:S23"/>
    <mergeCell ref="T22:T23"/>
    <mergeCell ref="G22:G23"/>
    <mergeCell ref="H22:H23"/>
    <mergeCell ref="I22:I23"/>
    <mergeCell ref="J22:J23"/>
    <mergeCell ref="K22:K23"/>
    <mergeCell ref="L22:L23"/>
    <mergeCell ref="AP24:AP25"/>
    <mergeCell ref="AQ24:AQ25"/>
    <mergeCell ref="AR24:AR25"/>
    <mergeCell ref="AF24:AF25"/>
    <mergeCell ref="AG24:AG25"/>
    <mergeCell ref="AH24:AH25"/>
    <mergeCell ref="AI24:AI25"/>
    <mergeCell ref="AJ24:AJ25"/>
    <mergeCell ref="AK24:AK25"/>
    <mergeCell ref="A26:A27"/>
    <mergeCell ref="B26:B27"/>
    <mergeCell ref="C26:C27"/>
    <mergeCell ref="D26:D27"/>
    <mergeCell ref="E26:E27"/>
    <mergeCell ref="F26:F27"/>
    <mergeCell ref="AL24:AL25"/>
    <mergeCell ref="AM24:AM25"/>
    <mergeCell ref="AN24:AN25"/>
    <mergeCell ref="Z24:Z25"/>
    <mergeCell ref="AB24:AB25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L24:L25"/>
    <mergeCell ref="M24:M25"/>
    <mergeCell ref="N24:N25"/>
    <mergeCell ref="P24:P25"/>
    <mergeCell ref="Y26:Y27"/>
    <mergeCell ref="M26:M27"/>
    <mergeCell ref="N26:N27"/>
    <mergeCell ref="P26:P27"/>
    <mergeCell ref="R26:R27"/>
    <mergeCell ref="S26:S27"/>
    <mergeCell ref="T26:T27"/>
    <mergeCell ref="G37:H37"/>
    <mergeCell ref="G26:G27"/>
    <mergeCell ref="H26:H27"/>
    <mergeCell ref="I26:I27"/>
    <mergeCell ref="J26:J27"/>
    <mergeCell ref="K26:K27"/>
    <mergeCell ref="L26:L27"/>
    <mergeCell ref="G45:H45"/>
    <mergeCell ref="G51:H51"/>
    <mergeCell ref="AM26:AM27"/>
    <mergeCell ref="AN26:AN27"/>
    <mergeCell ref="AP26:AP27"/>
    <mergeCell ref="AQ26:AQ27"/>
    <mergeCell ref="AR26:AR27"/>
    <mergeCell ref="G31:H31"/>
    <mergeCell ref="AG26:AG27"/>
    <mergeCell ref="AH26:AH27"/>
    <mergeCell ref="AI26:AI27"/>
    <mergeCell ref="AJ26:AJ27"/>
    <mergeCell ref="AK26:AK27"/>
    <mergeCell ref="AL26:AL27"/>
    <mergeCell ref="Z26:Z27"/>
    <mergeCell ref="AB26:AB27"/>
    <mergeCell ref="AC26:AC27"/>
    <mergeCell ref="AD26:AD27"/>
    <mergeCell ref="AE26:AE27"/>
    <mergeCell ref="AF26:AF27"/>
    <mergeCell ref="U26:U27"/>
    <mergeCell ref="V26:V27"/>
    <mergeCell ref="W26:W27"/>
    <mergeCell ref="X26:X27"/>
  </mergeCells>
  <conditionalFormatting sqref="J12 J14 J16 J18 J20 J22 J24 J26 O12:O27">
    <cfRule type="cellIs" dxfId="193" priority="92" operator="equal">
      <formula>"MUY ALTO"</formula>
    </cfRule>
    <cfRule type="cellIs" dxfId="192" priority="93" operator="equal">
      <formula>"MEDIO"</formula>
    </cfRule>
    <cfRule type="cellIs" dxfId="191" priority="94" operator="equal">
      <formula>"MEDIO"</formula>
    </cfRule>
    <cfRule type="cellIs" dxfId="190" priority="95" operator="equal">
      <formula>"BAJO"</formula>
    </cfRule>
    <cfRule type="cellIs" dxfId="189" priority="96" operator="equal">
      <formula>"MEDO"</formula>
    </cfRule>
    <cfRule type="cellIs" dxfId="188" priority="97" operator="equal">
      <formula>"ALTO"</formula>
    </cfRule>
    <cfRule type="cellIs" dxfId="187" priority="98" operator="equal">
      <formula>"MUY ALTO"</formula>
    </cfRule>
  </conditionalFormatting>
  <conditionalFormatting sqref="L12:M12 L14:M14 L16:M16 L18:M18 L20:M20 L22:M22 L24:M24 L26:M26">
    <cfRule type="cellIs" dxfId="186" priority="84" operator="equal">
      <formula>"BAJO"</formula>
    </cfRule>
    <cfRule type="cellIs" dxfId="185" priority="85" operator="equal">
      <formula>"MUY ALTO"</formula>
    </cfRule>
    <cfRule type="cellIs" dxfId="184" priority="86" operator="equal">
      <formula>"MEDIO"</formula>
    </cfRule>
    <cfRule type="cellIs" dxfId="183" priority="87" operator="equal">
      <formula>"MEDIO"</formula>
    </cfRule>
    <cfRule type="cellIs" dxfId="182" priority="88" operator="equal">
      <formula>"BAJO"</formula>
    </cfRule>
    <cfRule type="cellIs" dxfId="181" priority="89" operator="equal">
      <formula>"MEDO"</formula>
    </cfRule>
    <cfRule type="cellIs" dxfId="180" priority="90" operator="equal">
      <formula>"ALTO"</formula>
    </cfRule>
    <cfRule type="cellIs" dxfId="179" priority="91" operator="equal">
      <formula>"MUY ALTO"</formula>
    </cfRule>
  </conditionalFormatting>
  <conditionalFormatting sqref="J12 J14 J16 J18 J20 J22 J24 J26">
    <cfRule type="cellIs" dxfId="178" priority="83" operator="equal">
      <formula>"MUY ALTO"</formula>
    </cfRule>
  </conditionalFormatting>
  <conditionalFormatting sqref="N12 N14 N16 N18 N20 N22 N24 N26">
    <cfRule type="cellIs" dxfId="177" priority="80" operator="equal">
      <formula>"ALTO"</formula>
    </cfRule>
    <cfRule type="cellIs" dxfId="176" priority="81" operator="equal">
      <formula>"MEDIO"</formula>
    </cfRule>
    <cfRule type="cellIs" dxfId="175" priority="82" operator="equal">
      <formula>"BAJO"</formula>
    </cfRule>
  </conditionalFormatting>
  <conditionalFormatting sqref="T12 T14 T16 T18 T20 T22 T24 T26">
    <cfRule type="cellIs" dxfId="174" priority="78" operator="equal">
      <formula>"EXTERNO"</formula>
    </cfRule>
    <cfRule type="cellIs" dxfId="173" priority="79" operator="equal">
      <formula>"INTERNO"</formula>
    </cfRule>
  </conditionalFormatting>
  <conditionalFormatting sqref="R12 R14 R16 R18 R20 R22 R24 R26">
    <cfRule type="cellIs" dxfId="172" priority="71" operator="equal">
      <formula>"MUY ALTO"</formula>
    </cfRule>
    <cfRule type="cellIs" dxfId="171" priority="72" operator="equal">
      <formula>"MEDIO"</formula>
    </cfRule>
    <cfRule type="cellIs" dxfId="170" priority="73" operator="equal">
      <formula>"MEDIO"</formula>
    </cfRule>
    <cfRule type="cellIs" dxfId="169" priority="74" operator="equal">
      <formula>"BAJO"</formula>
    </cfRule>
    <cfRule type="cellIs" dxfId="168" priority="75" operator="equal">
      <formula>"MEDO"</formula>
    </cfRule>
    <cfRule type="cellIs" dxfId="167" priority="76" operator="equal">
      <formula>"ALTO"</formula>
    </cfRule>
    <cfRule type="cellIs" dxfId="166" priority="77" operator="equal">
      <formula>"MUY ALTO"</formula>
    </cfRule>
  </conditionalFormatting>
  <conditionalFormatting sqref="H12:H27">
    <cfRule type="cellIs" dxfId="165" priority="69" operator="equal">
      <formula>"OPORTUNIDAD"</formula>
    </cfRule>
    <cfRule type="cellIs" dxfId="164" priority="70" operator="equal">
      <formula>"RIESGO"</formula>
    </cfRule>
  </conditionalFormatting>
  <conditionalFormatting sqref="L12:L27">
    <cfRule type="cellIs" dxfId="163" priority="67" operator="equal">
      <formula>"ALTO"</formula>
    </cfRule>
    <cfRule type="cellIs" dxfId="162" priority="68" operator="equal">
      <formula>"MUY ALTO"</formula>
    </cfRule>
  </conditionalFormatting>
  <conditionalFormatting sqref="P12 P14 P16 P18 P20 P22 P24 P26">
    <cfRule type="cellIs" dxfId="161" priority="60" operator="equal">
      <formula>"MUY ALTO"</formula>
    </cfRule>
    <cfRule type="cellIs" dxfId="160" priority="61" operator="equal">
      <formula>"MEDIO"</formula>
    </cfRule>
    <cfRule type="cellIs" dxfId="159" priority="62" operator="equal">
      <formula>"MEDIO"</formula>
    </cfRule>
    <cfRule type="cellIs" dxfId="158" priority="63" operator="equal">
      <formula>"BAJO"</formula>
    </cfRule>
    <cfRule type="cellIs" dxfId="157" priority="64" operator="equal">
      <formula>"MEDO"</formula>
    </cfRule>
    <cfRule type="cellIs" dxfId="156" priority="65" operator="equal">
      <formula>"ALTO"</formula>
    </cfRule>
    <cfRule type="cellIs" dxfId="155" priority="66" operator="equal">
      <formula>"MUY ALTO"</formula>
    </cfRule>
  </conditionalFormatting>
  <conditionalFormatting sqref="P12:P27">
    <cfRule type="cellIs" dxfId="154" priority="49" operator="equal">
      <formula>"Oportunidad Baja"</formula>
    </cfRule>
    <cfRule type="cellIs" dxfId="153" priority="50" operator="equal">
      <formula>"Oportunidad"</formula>
    </cfRule>
    <cfRule type="cellIs" dxfId="152" priority="51" operator="equal">
      <formula>"Oportunidad"</formula>
    </cfRule>
    <cfRule type="cellIs" dxfId="151" priority="52" operator="equal">
      <formula>"Riesgo Critico"</formula>
    </cfRule>
    <cfRule type="cellIs" dxfId="150" priority="53" operator="equal">
      <formula>"Oportunidad Baja"</formula>
    </cfRule>
    <cfRule type="cellIs" dxfId="149" priority="54" operator="equal">
      <formula>"Riesgo Bajo"</formula>
    </cfRule>
    <cfRule type="cellIs" dxfId="148" priority="55" operator="equal">
      <formula>"Riesgo Importante"</formula>
    </cfRule>
    <cfRule type="cellIs" dxfId="147" priority="56" operator="equal">
      <formula>"Oportunidad Importante"</formula>
    </cfRule>
    <cfRule type="cellIs" priority="57" operator="equal">
      <formula>"Oportunidad Importante"</formula>
    </cfRule>
    <cfRule type="cellIs" dxfId="146" priority="58" operator="equal">
      <formula>"Riesgo Moderado"</formula>
    </cfRule>
    <cfRule type="cellIs" dxfId="145" priority="59" operator="equal">
      <formula>"Oportunidad Moderada"</formula>
    </cfRule>
  </conditionalFormatting>
  <conditionalFormatting sqref="P12:P27">
    <cfRule type="cellIs" dxfId="144" priority="48" operator="equal">
      <formula>"Riesgo Moderado"</formula>
    </cfRule>
  </conditionalFormatting>
  <conditionalFormatting sqref="P12:P27">
    <cfRule type="cellIs" dxfId="143" priority="47" operator="equal">
      <formula>"Oportunidad"</formula>
    </cfRule>
  </conditionalFormatting>
  <conditionalFormatting sqref="P12:P27">
    <cfRule type="cellIs" dxfId="142" priority="46" operator="equal">
      <formula>"Oportunidad Importante"</formula>
    </cfRule>
  </conditionalFormatting>
  <conditionalFormatting sqref="P12:P27">
    <cfRule type="cellIs" dxfId="141" priority="45" operator="equal">
      <formula>"Oportunidad Baja"</formula>
    </cfRule>
  </conditionalFormatting>
  <conditionalFormatting sqref="P12:P27">
    <cfRule type="cellIs" dxfId="140" priority="44" operator="equal">
      <formula>"Oportunidad Baja"</formula>
    </cfRule>
  </conditionalFormatting>
  <conditionalFormatting sqref="J12:J27">
    <cfRule type="cellIs" dxfId="139" priority="41" operator="equal">
      <formula>"MEDIO"</formula>
    </cfRule>
    <cfRule type="cellIs" dxfId="138" priority="42" operator="equal">
      <formula>" MEDIO"</formula>
    </cfRule>
    <cfRule type="cellIs" dxfId="137" priority="43" operator="equal">
      <formula>"ALTO"</formula>
    </cfRule>
  </conditionalFormatting>
  <conditionalFormatting sqref="J12:J27">
    <cfRule type="cellIs" dxfId="136" priority="40" operator="equal">
      <formula>"BAJO"</formula>
    </cfRule>
  </conditionalFormatting>
  <conditionalFormatting sqref="L12:L27">
    <cfRule type="cellIs" dxfId="135" priority="39" operator="equal">
      <formula>"MODERADO"</formula>
    </cfRule>
  </conditionalFormatting>
  <conditionalFormatting sqref="L12:L27">
    <cfRule type="cellIs" dxfId="134" priority="38" operator="equal">
      <formula>"LEVE"</formula>
    </cfRule>
  </conditionalFormatting>
  <conditionalFormatting sqref="J12:J27">
    <cfRule type="cellIs" dxfId="133" priority="37" operator="equal">
      <formula>"MUY BAJO"</formula>
    </cfRule>
  </conditionalFormatting>
  <conditionalFormatting sqref="P12:P27">
    <cfRule type="cellIs" dxfId="132" priority="36" operator="equal">
      <formula>"Riesgo Alto"</formula>
    </cfRule>
  </conditionalFormatting>
  <conditionalFormatting sqref="P12:P27">
    <cfRule type="cellIs" dxfId="131" priority="35" operator="equal">
      <formula>"Oportunidad Alta"</formula>
    </cfRule>
  </conditionalFormatting>
  <conditionalFormatting sqref="R12:R27">
    <cfRule type="cellIs" dxfId="130" priority="33" operator="equal">
      <formula>"Replantear"</formula>
    </cfRule>
    <cfRule type="cellIs" dxfId="129" priority="34" operator="equal">
      <formula>"Evitar"</formula>
    </cfRule>
  </conditionalFormatting>
  <conditionalFormatting sqref="Q12 Q14 Q16 Q18 Q20 Q22 Q24 Q26">
    <cfRule type="cellIs" dxfId="128" priority="26" operator="equal">
      <formula>"MUY ALTO"</formula>
    </cfRule>
    <cfRule type="cellIs" dxfId="127" priority="27" operator="equal">
      <formula>"MEDIO"</formula>
    </cfRule>
    <cfRule type="cellIs" dxfId="126" priority="28" operator="equal">
      <formula>"MEDIO"</formula>
    </cfRule>
    <cfRule type="cellIs" dxfId="125" priority="29" operator="equal">
      <formula>"BAJO"</formula>
    </cfRule>
    <cfRule type="cellIs" dxfId="124" priority="30" operator="equal">
      <formula>"MEDO"</formula>
    </cfRule>
    <cfRule type="cellIs" dxfId="123" priority="31" operator="equal">
      <formula>"ALTO"</formula>
    </cfRule>
    <cfRule type="cellIs" dxfId="122" priority="32" operator="equal">
      <formula>"MUY ALTO"</formula>
    </cfRule>
  </conditionalFormatting>
  <conditionalFormatting sqref="Q13 Q15 Q17 Q19 Q21 Q23 Q25 Q27">
    <cfRule type="cellIs" dxfId="121" priority="19" operator="equal">
      <formula>"MUY ALTO"</formula>
    </cfRule>
    <cfRule type="cellIs" dxfId="120" priority="20" operator="equal">
      <formula>"MEDIO"</formula>
    </cfRule>
    <cfRule type="cellIs" dxfId="119" priority="21" operator="equal">
      <formula>"MEDIO"</formula>
    </cfRule>
    <cfRule type="cellIs" dxfId="118" priority="22" operator="equal">
      <formula>"BAJO"</formula>
    </cfRule>
    <cfRule type="cellIs" dxfId="117" priority="23" operator="equal">
      <formula>"MEDO"</formula>
    </cfRule>
    <cfRule type="cellIs" dxfId="116" priority="24" operator="equal">
      <formula>"ALTO"</formula>
    </cfRule>
    <cfRule type="cellIs" dxfId="115" priority="25" operator="equal">
      <formula>"MUY ALTO"</formula>
    </cfRule>
  </conditionalFormatting>
  <conditionalFormatting sqref="R12:R27">
    <cfRule type="cellIs" dxfId="114" priority="18" operator="equal">
      <formula>"Replantear"</formula>
    </cfRule>
  </conditionalFormatting>
  <conditionalFormatting sqref="P12:P27">
    <cfRule type="cellIs" dxfId="113" priority="16" operator="equal">
      <formula>"Oportunidad "</formula>
    </cfRule>
    <cfRule type="cellIs" dxfId="112" priority="17" operator="equal">
      <formula>"Oportunidad Alta"</formula>
    </cfRule>
  </conditionalFormatting>
  <conditionalFormatting sqref="P12:P27">
    <cfRule type="cellIs" dxfId="111" priority="15" operator="equal">
      <formula>"Oportunidad"</formula>
    </cfRule>
  </conditionalFormatting>
  <conditionalFormatting sqref="R12:R27">
    <cfRule type="cellIs" dxfId="110" priority="14" operator="equal">
      <formula>"Aprovechar"</formula>
    </cfRule>
  </conditionalFormatting>
  <conditionalFormatting sqref="R12:R27">
    <cfRule type="cellIs" dxfId="109" priority="13" operator="equal">
      <formula>"Asumir"</formula>
    </cfRule>
  </conditionalFormatting>
  <conditionalFormatting sqref="R12:R27">
    <cfRule type="cellIs" dxfId="108" priority="12" operator="equal">
      <formula>"Revisar"</formula>
    </cfRule>
  </conditionalFormatting>
  <conditionalFormatting sqref="R12:R27">
    <cfRule type="cellIs" dxfId="107" priority="11" operator="equal">
      <formula>"Reducir"</formula>
    </cfRule>
  </conditionalFormatting>
  <conditionalFormatting sqref="AN12:AN27">
    <cfRule type="cellIs" dxfId="106" priority="7" operator="equal">
      <formula>"INEXISTENTE"</formula>
    </cfRule>
    <cfRule type="cellIs" dxfId="105" priority="8" operator="equal">
      <formula>"INADECUADO"</formula>
    </cfRule>
    <cfRule type="cellIs" dxfId="104" priority="9" operator="equal">
      <formula>"PARCIAL"</formula>
    </cfRule>
    <cfRule type="cellIs" dxfId="103" priority="10" operator="equal">
      <formula>"ADECUADO"</formula>
    </cfRule>
  </conditionalFormatting>
  <conditionalFormatting sqref="AN12:AN27">
    <cfRule type="cellIs" dxfId="102" priority="3" operator="equal">
      <formula>"CONTROL INADECUADO"</formula>
    </cfRule>
    <cfRule type="cellIs" dxfId="101" priority="4" operator="equal">
      <formula>"CONTROL NO EXISTE"</formula>
    </cfRule>
    <cfRule type="cellIs" dxfId="100" priority="5" operator="equal">
      <formula>"CONTROL PARCIAL"</formula>
    </cfRule>
    <cfRule type="cellIs" dxfId="99" priority="6" operator="equal">
      <formula>"CONTROL ADECUADO"</formula>
    </cfRule>
  </conditionalFormatting>
  <conditionalFormatting sqref="AN12:AN27">
    <cfRule type="cellIs" dxfId="98" priority="2" operator="equal">
      <formula>"NO EXISTE CONTROL"</formula>
    </cfRule>
  </conditionalFormatting>
  <conditionalFormatting sqref="H12:H27">
    <cfRule type="cellIs" dxfId="97" priority="1" operator="equal">
      <formula>"AMENAZA"</formula>
    </cfRule>
  </conditionalFormatting>
  <dataValidations count="14">
    <dataValidation type="list" allowBlank="1" showInputMessage="1" showErrorMessage="1" sqref="B12:B27" xr:uid="{A63562DC-7AAE-411D-812D-F4393F48517E}">
      <formula1>"GESTION RECURSO HUMANO, GESTION GERENCIAL, GESTION INTEGRAL, GESTION COMERCIAL, GESTION ADMINISTRATIVA, GESTION TRANSPORTE, GESTION COMUNICACIONES"</formula1>
    </dataValidation>
    <dataValidation type="list" allowBlank="1" showInputMessage="1" showErrorMessage="1" sqref="H12:H27" xr:uid="{EA83BBAF-47C3-4339-8CC3-71AA7F28814B}">
      <formula1>"OPORTUNIDAD,AMENAZA"</formula1>
    </dataValidation>
    <dataValidation type="list" allowBlank="1" showInputMessage="1" showErrorMessage="1" sqref="G12:G27" xr:uid="{40AE6BC2-0AA7-458A-B1ED-726F7BBFD329}">
      <formula1>"CUMPLIMIENTO,SEGURIDAD Y SALUD EN EL TRABAJO,ESTRATEGICO,FINANCIEROS,IMAGEN,OPERATIVOS,TECNOLOGIA,AMBIENTAL,GESTION DEL CAMBIO"</formula1>
    </dataValidation>
    <dataValidation type="list" allowBlank="1" showInputMessage="1" showErrorMessage="1" sqref="I12 I14 I16 I18 I20 I22 I24 I26" xr:uid="{7E674F14-0800-4010-9EE7-F984D2CAA2A9}">
      <formula1>"1,2,3,4,5"</formula1>
    </dataValidation>
    <dataValidation type="list" allowBlank="1" showInputMessage="1" showErrorMessage="1" sqref="S12 S14 S16 S18 S20 S22 S24 S26" xr:uid="{2F034034-83CF-4CC1-AA14-ACFCE8C439C8}">
      <formula1>"DOFA,SGC,SGSST,PROCESO,SGA,PARTES INTERESADAS"</formula1>
    </dataValidation>
    <dataValidation type="list" allowBlank="1" showInputMessage="1" showErrorMessage="1" sqref="T12 T14 T16 T18 T20 T22 T24 T26" xr:uid="{CF513B7B-B2B9-480E-B540-8DC651AEBC88}">
      <formula1>"INTERNO,EXTERNO"</formula1>
    </dataValidation>
    <dataValidation type="list" allowBlank="1" showInputMessage="1" showErrorMessage="1" sqref="A12 A14 A16 A18 A20 A22 A24 A26" xr:uid="{08C62865-1FAF-496F-B30B-41FB4E0A5FC6}">
      <formula1>"APOYO,ESTRATEGICO,MISIONAL"</formula1>
    </dataValidation>
    <dataValidation type="list" allowBlank="1" showInputMessage="1" showErrorMessage="1" sqref="K12 K14 K16 K18 K20 K22 K24 K26" xr:uid="{A566AA50-D4FD-4348-B933-4109913431E3}">
      <formula1>"1,5,10,15,20"</formula1>
    </dataValidation>
    <dataValidation type="list" allowBlank="1" showInputMessage="1" showErrorMessage="1" sqref="AB16 AL12 AB12 AL14 AB14 AL16 AB18 AL18 AB20 AL20 AB22 AL22 AB24 AL24 AB26 AL26" xr:uid="{0A4A008B-2972-4E2F-9362-8E318A1DC035}">
      <formula1>"SI,NO"</formula1>
    </dataValidation>
    <dataValidation type="list" allowBlank="1" showInputMessage="1" showErrorMessage="1" sqref="AD12 AD14 AD16 AD18 AD20 AD22 AD24 AD26" xr:uid="{1E2F140C-D506-488D-9D53-B396D3461E24}">
      <formula1>"PREVENTIVO,CORRECTIVO"</formula1>
    </dataValidation>
    <dataValidation type="list" allowBlank="1" showInputMessage="1" showErrorMessage="1" sqref="AF12 AF14 AF16 AF18 AF20 AF22 AF24 AF26" xr:uid="{6E71C66D-81B8-46B9-8266-3912D6A8AC95}">
      <formula1>"RAZONABLE,NO RAZONABLE"</formula1>
    </dataValidation>
    <dataValidation type="list" allowBlank="1" showInputMessage="1" showErrorMessage="1" sqref="AH12 AH14 AH16 AH18 AH20 AH22 AH24 AH26" xr:uid="{CC1B7E19-4F69-47F1-A096-382E3A66A7A6}">
      <formula1>"AUTOMATICO,MANUAL"</formula1>
    </dataValidation>
    <dataValidation type="list" allowBlank="1" showInputMessage="1" showErrorMessage="1" sqref="AJ12 AJ14 AJ16 AJ18 AJ20 AJ22 AJ24 AJ26" xr:uid="{A63BF873-922A-4EE6-AE14-8FCF8043766C}">
      <formula1>"EXISTE,NO EXISTE"</formula1>
    </dataValidation>
    <dataValidation type="list" allowBlank="1" showInputMessage="1" showErrorMessage="1" sqref="Z12:Z27" xr:uid="{D5D280EF-BC7E-464F-ABAC-C5C979CF981D}">
      <formula1>"Mensual,Bimensual,Trimestral,Semestral,Anual,Permanente"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E10"/>
  <sheetViews>
    <sheetView showGridLines="0" workbookViewId="0">
      <selection activeCell="C17" sqref="C17"/>
    </sheetView>
  </sheetViews>
  <sheetFormatPr baseColWidth="10" defaultColWidth="10.7109375" defaultRowHeight="15" x14ac:dyDescent="0.25"/>
  <cols>
    <col min="3" max="3" width="84.140625" customWidth="1"/>
    <col min="4" max="4" width="47.42578125" customWidth="1"/>
    <col min="5" max="5" width="52.5703125" customWidth="1"/>
  </cols>
  <sheetData>
    <row r="4" spans="3:5" ht="105.75" customHeight="1" x14ac:dyDescent="0.25">
      <c r="D4" s="77" t="s">
        <v>116</v>
      </c>
      <c r="E4" s="70" t="s">
        <v>117</v>
      </c>
    </row>
    <row r="5" spans="3:5" ht="42.75" customHeight="1" x14ac:dyDescent="0.25">
      <c r="C5" s="78" t="s">
        <v>104</v>
      </c>
      <c r="D5" s="71" t="s">
        <v>118</v>
      </c>
      <c r="E5" s="76" t="s">
        <v>119</v>
      </c>
    </row>
    <row r="6" spans="3:5" ht="24.75" x14ac:dyDescent="0.25">
      <c r="C6" s="79" t="s">
        <v>103</v>
      </c>
      <c r="D6" s="71" t="s">
        <v>120</v>
      </c>
      <c r="E6" s="73" t="s">
        <v>122</v>
      </c>
    </row>
    <row r="7" spans="3:5" ht="24" x14ac:dyDescent="0.25">
      <c r="D7" s="72" t="s">
        <v>121</v>
      </c>
      <c r="E7" s="73" t="s">
        <v>124</v>
      </c>
    </row>
    <row r="8" spans="3:5" ht="36" x14ac:dyDescent="0.25">
      <c r="D8" s="72" t="s">
        <v>123</v>
      </c>
      <c r="E8" s="74" t="s">
        <v>126</v>
      </c>
    </row>
    <row r="9" spans="3:5" ht="24" x14ac:dyDescent="0.25">
      <c r="D9" s="74" t="s">
        <v>125</v>
      </c>
      <c r="E9" s="75" t="s">
        <v>128</v>
      </c>
    </row>
    <row r="10" spans="3:5" ht="48" x14ac:dyDescent="0.25">
      <c r="D10" s="74" t="s">
        <v>127</v>
      </c>
      <c r="E10" s="74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73FA-5092-4315-8F7C-04D78F6EB8EE}">
  <dimension ref="A1:AS55"/>
  <sheetViews>
    <sheetView showGridLines="0" topLeftCell="A5" zoomScale="85" zoomScaleNormal="85" workbookViewId="0">
      <selection activeCell="AP34" sqref="AP34"/>
    </sheetView>
  </sheetViews>
  <sheetFormatPr baseColWidth="10" defaultColWidth="10.7109375" defaultRowHeight="15" x14ac:dyDescent="0.25"/>
  <cols>
    <col min="1" max="1" width="17.28515625" customWidth="1"/>
    <col min="2" max="2" width="18.42578125" customWidth="1"/>
    <col min="3" max="3" width="32.42578125" customWidth="1"/>
    <col min="4" max="4" width="27.85546875" customWidth="1"/>
    <col min="5" max="5" width="44.42578125" customWidth="1"/>
    <col min="6" max="6" width="35" customWidth="1"/>
    <col min="7" max="7" width="14.140625" customWidth="1"/>
    <col min="8" max="8" width="3.5703125" customWidth="1"/>
    <col min="9" max="9" width="3.85546875" customWidth="1"/>
    <col min="11" max="11" width="4.7109375" customWidth="1"/>
    <col min="12" max="12" width="11.5703125" customWidth="1"/>
    <col min="13" max="13" width="9.85546875" customWidth="1"/>
    <col min="15" max="15" width="0.140625" customWidth="1"/>
    <col min="16" max="16" width="13.42578125" customWidth="1"/>
    <col min="17" max="17" width="17.140625" hidden="1" customWidth="1"/>
    <col min="18" max="18" width="12" customWidth="1"/>
    <col min="19" max="19" width="15.28515625" customWidth="1"/>
    <col min="21" max="21" width="40.7109375" customWidth="1"/>
    <col min="22" max="23" width="24" customWidth="1"/>
    <col min="24" max="24" width="36.140625" customWidth="1"/>
    <col min="25" max="25" width="16.85546875" customWidth="1"/>
    <col min="26" max="26" width="11.85546875" customWidth="1"/>
    <col min="27" max="27" width="0.7109375" hidden="1" customWidth="1"/>
    <col min="28" max="28" width="11.28515625" hidden="1" customWidth="1"/>
    <col min="29" max="29" width="4" hidden="1" customWidth="1"/>
    <col min="30" max="30" width="0" hidden="1" customWidth="1"/>
    <col min="31" max="31" width="0.28515625" hidden="1" customWidth="1"/>
    <col min="32" max="32" width="11.42578125" hidden="1" customWidth="1"/>
    <col min="33" max="33" width="0.140625" hidden="1" customWidth="1"/>
    <col min="34" max="34" width="0" hidden="1" customWidth="1"/>
    <col min="35" max="35" width="0.28515625" hidden="1" customWidth="1"/>
    <col min="36" max="36" width="11.42578125" hidden="1" customWidth="1"/>
    <col min="37" max="37" width="3.42578125" hidden="1" customWidth="1"/>
    <col min="38" max="38" width="13.7109375" hidden="1" customWidth="1"/>
    <col min="39" max="39" width="8" hidden="1" customWidth="1"/>
    <col min="40" max="40" width="0" hidden="1" customWidth="1"/>
    <col min="41" max="41" width="14" hidden="1" customWidth="1"/>
    <col min="42" max="42" width="21.28515625" customWidth="1"/>
    <col min="43" max="44" width="22" customWidth="1"/>
    <col min="45" max="45" width="21.85546875" customWidth="1"/>
  </cols>
  <sheetData>
    <row r="1" spans="1:45" ht="15" customHeight="1" x14ac:dyDescent="0.25">
      <c r="A1" s="92" t="s">
        <v>187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2" spans="1:45" ht="39.75" customHeight="1" x14ac:dyDescent="0.25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</row>
    <row r="3" spans="1:45" ht="25.5" customHeight="1" x14ac:dyDescent="0.25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</row>
    <row r="4" spans="1:45" ht="15" customHeight="1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</row>
    <row r="5" spans="1:45" ht="45.75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</row>
    <row r="6" spans="1:45" ht="15" customHeight="1" x14ac:dyDescent="0.25">
      <c r="A6" s="92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</row>
    <row r="7" spans="1:45" ht="15" customHeight="1" x14ac:dyDescent="0.25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</row>
    <row r="8" spans="1:45" ht="36.75" customHeight="1" x14ac:dyDescent="0.25">
      <c r="A8" s="202" t="s">
        <v>202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 t="s">
        <v>130</v>
      </c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</row>
    <row r="9" spans="1:45" ht="15" customHeight="1" x14ac:dyDescent="0.25">
      <c r="A9" s="183" t="s">
        <v>0</v>
      </c>
      <c r="B9" s="183" t="s">
        <v>1</v>
      </c>
      <c r="C9" s="183" t="s">
        <v>2</v>
      </c>
      <c r="D9" s="183" t="s">
        <v>3</v>
      </c>
      <c r="E9" s="183" t="s">
        <v>4</v>
      </c>
      <c r="F9" s="183" t="s">
        <v>5</v>
      </c>
      <c r="G9" s="153" t="s">
        <v>115</v>
      </c>
      <c r="H9" s="154"/>
      <c r="I9" s="157" t="s">
        <v>6</v>
      </c>
      <c r="J9" s="157"/>
      <c r="K9" s="157" t="s">
        <v>7</v>
      </c>
      <c r="L9" s="160"/>
      <c r="M9" s="193" t="s">
        <v>8</v>
      </c>
      <c r="N9" s="194"/>
      <c r="O9" s="194"/>
      <c r="P9" s="195"/>
      <c r="Q9" s="196" t="s">
        <v>9</v>
      </c>
      <c r="R9" s="172"/>
      <c r="S9" s="182" t="s">
        <v>10</v>
      </c>
      <c r="T9" s="200" t="s">
        <v>11</v>
      </c>
      <c r="U9" s="197" t="s">
        <v>12</v>
      </c>
      <c r="V9" s="198"/>
      <c r="W9" s="176" t="s">
        <v>189</v>
      </c>
      <c r="X9" s="183" t="s">
        <v>13</v>
      </c>
      <c r="Y9" s="183" t="s">
        <v>14</v>
      </c>
      <c r="Z9" s="199" t="s">
        <v>16</v>
      </c>
      <c r="AA9" s="201" t="s">
        <v>17</v>
      </c>
      <c r="AB9" s="201"/>
      <c r="AC9" s="201" t="s">
        <v>18</v>
      </c>
      <c r="AD9" s="201"/>
      <c r="AE9" s="201" t="s">
        <v>19</v>
      </c>
      <c r="AF9" s="201"/>
      <c r="AG9" s="201" t="s">
        <v>20</v>
      </c>
      <c r="AH9" s="201"/>
      <c r="AI9" s="201" t="s">
        <v>21</v>
      </c>
      <c r="AJ9" s="201"/>
      <c r="AK9" s="201" t="s">
        <v>22</v>
      </c>
      <c r="AL9" s="201"/>
      <c r="AM9" s="203" t="s">
        <v>23</v>
      </c>
      <c r="AN9" s="203"/>
      <c r="AO9" s="199" t="s">
        <v>102</v>
      </c>
      <c r="AP9" s="199" t="s">
        <v>235</v>
      </c>
      <c r="AQ9" s="199" t="s">
        <v>236</v>
      </c>
      <c r="AR9" s="199" t="s">
        <v>239</v>
      </c>
      <c r="AS9" s="199" t="s">
        <v>241</v>
      </c>
    </row>
    <row r="10" spans="1:45" ht="24" customHeight="1" thickBot="1" x14ac:dyDescent="0.3">
      <c r="A10" s="108"/>
      <c r="B10" s="108"/>
      <c r="C10" s="108"/>
      <c r="D10" s="108"/>
      <c r="E10" s="108"/>
      <c r="F10" s="108"/>
      <c r="G10" s="153"/>
      <c r="H10" s="154"/>
      <c r="I10" s="158"/>
      <c r="J10" s="158"/>
      <c r="K10" s="158"/>
      <c r="L10" s="161"/>
      <c r="M10" s="166"/>
      <c r="N10" s="167"/>
      <c r="O10" s="167"/>
      <c r="P10" s="168"/>
      <c r="Q10" s="171"/>
      <c r="R10" s="172"/>
      <c r="S10" s="182"/>
      <c r="T10" s="180"/>
      <c r="U10" s="102"/>
      <c r="V10" s="103"/>
      <c r="W10" s="176"/>
      <c r="X10" s="108"/>
      <c r="Y10" s="108"/>
      <c r="Z10" s="95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9"/>
      <c r="AN10" s="99"/>
      <c r="AO10" s="95"/>
      <c r="AP10" s="95"/>
      <c r="AQ10" s="95"/>
      <c r="AR10" s="95"/>
      <c r="AS10" s="95"/>
    </row>
    <row r="11" spans="1:45" ht="15.75" thickBot="1" x14ac:dyDescent="0.3">
      <c r="A11" s="108"/>
      <c r="B11" s="108"/>
      <c r="C11" s="108"/>
      <c r="D11" s="108"/>
      <c r="E11" s="88" t="s">
        <v>24</v>
      </c>
      <c r="F11" s="108"/>
      <c r="G11" s="155"/>
      <c r="H11" s="156"/>
      <c r="I11" s="159"/>
      <c r="J11" s="159"/>
      <c r="K11" s="159"/>
      <c r="L11" s="162"/>
      <c r="M11" s="96" t="s">
        <v>25</v>
      </c>
      <c r="N11" s="97"/>
      <c r="O11" s="97"/>
      <c r="P11" s="98"/>
      <c r="Q11" s="173"/>
      <c r="R11" s="174"/>
      <c r="S11" s="183"/>
      <c r="T11" s="180"/>
      <c r="U11" s="59" t="s">
        <v>155</v>
      </c>
      <c r="V11" s="88" t="s">
        <v>26</v>
      </c>
      <c r="W11" s="177"/>
      <c r="X11" s="108"/>
      <c r="Y11" s="108"/>
      <c r="Z11" s="95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99"/>
      <c r="AN11" s="99"/>
      <c r="AO11" s="95"/>
      <c r="AP11" s="95"/>
      <c r="AQ11" s="95"/>
      <c r="AR11" s="95"/>
      <c r="AS11" s="95"/>
    </row>
    <row r="12" spans="1:45" ht="78.75" customHeight="1" x14ac:dyDescent="0.25">
      <c r="A12" s="133" t="s">
        <v>39</v>
      </c>
      <c r="B12" s="137" t="s">
        <v>38</v>
      </c>
      <c r="C12" s="189" t="s">
        <v>133</v>
      </c>
      <c r="D12" s="178" t="s">
        <v>134</v>
      </c>
      <c r="E12" s="149" t="s">
        <v>223</v>
      </c>
      <c r="F12" s="149" t="s">
        <v>135</v>
      </c>
      <c r="G12" s="131" t="s">
        <v>142</v>
      </c>
      <c r="H12" s="139" t="s">
        <v>33</v>
      </c>
      <c r="I12" s="141">
        <v>4</v>
      </c>
      <c r="J12" s="120" t="str">
        <f>IF(I12="","",IF(I12=5,"MUY ALTO",IF(I12=4,"ALTO",IF(I12=3,"MEDIO",IF(I12=2,"BAJO",IF(I12=1,"MUY BAJO"))))))</f>
        <v>ALTO</v>
      </c>
      <c r="K12" s="122">
        <v>15</v>
      </c>
      <c r="L12" s="120" t="str">
        <f>IF(K12="","",IF(K12=20,"MUY ALTO",IF(K12=15,"ALTO",IF(K12=10,"MODERADO",IF(K12=5,"LEVE",IF(K12=1,"INSIGNIFICANTE"))))))</f>
        <v>ALTO</v>
      </c>
      <c r="M12" s="124">
        <f>I12*K12</f>
        <v>60</v>
      </c>
      <c r="N12" s="126">
        <f>IF(K12="","",SUM(I12*K12)/100)</f>
        <v>0.6</v>
      </c>
      <c r="O12" s="68" t="str">
        <f>IF(N12&gt;=60%,"Riesgo Critico",IF(N12&gt;=30%,"Riesgo Alto",IF(N12&gt;=10%,"Riesgo Moderado",IF(N12&gt;=0,"Riesgo Bajo"))))</f>
        <v>Riesgo Critico</v>
      </c>
      <c r="P12" s="128" t="str">
        <f>IF(H12="OPORTUNIDAD",O13,O12)</f>
        <v>Oportunidad Alta</v>
      </c>
      <c r="Q12" s="69" t="str">
        <f>IF(N12&gt;=60%,"Evitar",IF(N12&gt;=30%,"Evitar",IF(N12&gt;=10%,"Reducir",IF(N12&gt;=0,"Asumir"))))</f>
        <v>Evitar</v>
      </c>
      <c r="R12" s="130" t="str">
        <f>IF(H12="OPORTUNIDAD",Q13,Q12)</f>
        <v>Aprovechar</v>
      </c>
      <c r="S12" s="131" t="s">
        <v>136</v>
      </c>
      <c r="T12" s="133" t="s">
        <v>34</v>
      </c>
      <c r="U12" s="178" t="s">
        <v>137</v>
      </c>
      <c r="V12" s="149" t="s">
        <v>149</v>
      </c>
      <c r="W12" s="109" t="s">
        <v>207</v>
      </c>
      <c r="X12" s="178" t="s">
        <v>208</v>
      </c>
      <c r="Y12" s="186" t="s">
        <v>139</v>
      </c>
      <c r="Z12" s="144" t="s">
        <v>216</v>
      </c>
      <c r="AA12" s="185">
        <f>IF(AB12="SI",10,0)</f>
        <v>10</v>
      </c>
      <c r="AB12" s="147" t="s">
        <v>29</v>
      </c>
      <c r="AC12" s="113">
        <f>IF(AD12="PREVENTIVO",15,0)</f>
        <v>15</v>
      </c>
      <c r="AD12" s="115" t="s">
        <v>30</v>
      </c>
      <c r="AE12" s="113">
        <f>IF(AF12="RAZONABLE",15,0)</f>
        <v>15</v>
      </c>
      <c r="AF12" s="115" t="s">
        <v>31</v>
      </c>
      <c r="AG12" s="113">
        <f>IF(AH12="AUTOMATICO",25,0)</f>
        <v>0</v>
      </c>
      <c r="AH12" s="116" t="s">
        <v>141</v>
      </c>
      <c r="AI12" s="117">
        <f>IF(AJ12="EXISTE",20,0)</f>
        <v>20</v>
      </c>
      <c r="AJ12" s="116" t="s">
        <v>32</v>
      </c>
      <c r="AK12" s="117">
        <f>IF(AL12="SI",15,0)</f>
        <v>15</v>
      </c>
      <c r="AL12" s="115" t="s">
        <v>29</v>
      </c>
      <c r="AM12" s="143">
        <f>SUM(AA12:AL12)</f>
        <v>75</v>
      </c>
      <c r="AN12" s="99" t="str">
        <f>IF(AM12&gt;=90,"CONTROL ADECUADO",IF(AM12&gt;=59,"CONTROL PARCIAL",IF(AM12&gt;=1,"CONTROL INADECUADO",IF(AM12=0,"NO EXISTE CONTROL"))))</f>
        <v>CONTROL PARCIAL</v>
      </c>
      <c r="AO12" s="66">
        <v>44937</v>
      </c>
      <c r="AP12" s="191" t="s">
        <v>224</v>
      </c>
      <c r="AQ12" s="191" t="s">
        <v>225</v>
      </c>
      <c r="AR12" s="209" t="s">
        <v>229</v>
      </c>
      <c r="AS12" s="94"/>
    </row>
    <row r="13" spans="1:45" ht="87" customHeight="1" thickBot="1" x14ac:dyDescent="0.3">
      <c r="A13" s="134"/>
      <c r="B13" s="138"/>
      <c r="C13" s="190"/>
      <c r="D13" s="179"/>
      <c r="E13" s="150"/>
      <c r="F13" s="150"/>
      <c r="G13" s="132"/>
      <c r="H13" s="140"/>
      <c r="I13" s="142"/>
      <c r="J13" s="121"/>
      <c r="K13" s="123"/>
      <c r="L13" s="121"/>
      <c r="M13" s="125"/>
      <c r="N13" s="127"/>
      <c r="O13" s="69" t="str">
        <f>IF(N12&gt;=60%,"Oportunidad Alta",IF(N12&gt;=30%,"Oportunidad",IF(N12&gt;=10%,"Oportunidad Moderada",IF(N12&gt;=0,"Oportunidad Baja"))))</f>
        <v>Oportunidad Alta</v>
      </c>
      <c r="P13" s="129"/>
      <c r="Q13" s="69" t="str">
        <f>IF(N12&gt;=60%,"Aprovechar",IF(N12&gt;=30%,"Aprovechar",IF(N12&gt;=10%,"Revisar",IF(N12&gt;=0,"Replantear"))))</f>
        <v>Aprovechar</v>
      </c>
      <c r="R13" s="130"/>
      <c r="S13" s="132"/>
      <c r="T13" s="134"/>
      <c r="U13" s="179"/>
      <c r="V13" s="150"/>
      <c r="W13" s="110"/>
      <c r="X13" s="179"/>
      <c r="Y13" s="187"/>
      <c r="Z13" s="145"/>
      <c r="AA13" s="185"/>
      <c r="AB13" s="147"/>
      <c r="AC13" s="113"/>
      <c r="AD13" s="115"/>
      <c r="AE13" s="113"/>
      <c r="AF13" s="115"/>
      <c r="AG13" s="113"/>
      <c r="AH13" s="116"/>
      <c r="AI13" s="117"/>
      <c r="AJ13" s="116"/>
      <c r="AK13" s="117"/>
      <c r="AL13" s="115"/>
      <c r="AM13" s="143"/>
      <c r="AN13" s="99"/>
      <c r="AO13" s="65">
        <v>45291</v>
      </c>
      <c r="AP13" s="191"/>
      <c r="AQ13" s="191"/>
      <c r="AR13" s="210"/>
      <c r="AS13" s="94"/>
    </row>
    <row r="14" spans="1:45" ht="35.25" customHeight="1" x14ac:dyDescent="0.25">
      <c r="A14" s="133" t="s">
        <v>39</v>
      </c>
      <c r="B14" s="137" t="s">
        <v>38</v>
      </c>
      <c r="C14" s="178" t="s">
        <v>143</v>
      </c>
      <c r="D14" s="178" t="s">
        <v>150</v>
      </c>
      <c r="E14" s="178" t="s">
        <v>144</v>
      </c>
      <c r="F14" s="178" t="s">
        <v>145</v>
      </c>
      <c r="G14" s="131" t="s">
        <v>99</v>
      </c>
      <c r="H14" s="139" t="s">
        <v>33</v>
      </c>
      <c r="I14" s="141">
        <v>5</v>
      </c>
      <c r="J14" s="120" t="str">
        <f>IF(I14="","",IF(I14=5,"MUY ALTO",IF(I14=4,"ALTO",IF(I14=3,"MEDIO",IF(I14=2,"BAJO",IF(I14=1,"MUY BAJO"))))))</f>
        <v>MUY ALTO</v>
      </c>
      <c r="K14" s="122">
        <v>15</v>
      </c>
      <c r="L14" s="120" t="str">
        <f>IF(K14="","",IF(K14=20,"MUY ALTO",IF(K14=15,"ALTO",IF(K14=10,"MODERADO",IF(K14=5,"LEVE",IF(K14=1,"INSIGNIFICANTE"))))))</f>
        <v>ALTO</v>
      </c>
      <c r="M14" s="124">
        <f>I14*K14</f>
        <v>75</v>
      </c>
      <c r="N14" s="126">
        <f>IF(K14="","",SUM(I14*K14)/100)</f>
        <v>0.75</v>
      </c>
      <c r="O14" s="68" t="str">
        <f>IF(N14&gt;=60%,"Riesgo Critico",IF(N14&gt;=30%,"Riesgo Alto",IF(N14&gt;=10%,"Riesgo Moderado",IF(N14&gt;=0,"Riesgo Bajo"))))</f>
        <v>Riesgo Critico</v>
      </c>
      <c r="P14" s="128" t="str">
        <f>IF(H14="OPORTUNIDAD",O15,O14)</f>
        <v>Oportunidad Alta</v>
      </c>
      <c r="Q14" s="69" t="str">
        <f>IF(N14&gt;=60%,"Evitar",IF(N14&gt;=30%,"Evitar",IF(N14&gt;=10%,"Reducir",IF(N14&gt;=0,"Asumir"))))</f>
        <v>Evitar</v>
      </c>
      <c r="R14" s="130" t="str">
        <f>IF(H14="OPORTUNIDAD",Q15,Q14)</f>
        <v>Aprovechar</v>
      </c>
      <c r="S14" s="131" t="s">
        <v>35</v>
      </c>
      <c r="T14" s="133" t="s">
        <v>34</v>
      </c>
      <c r="U14" s="188" t="s">
        <v>146</v>
      </c>
      <c r="V14" s="135" t="s">
        <v>210</v>
      </c>
      <c r="W14" s="109" t="s">
        <v>191</v>
      </c>
      <c r="X14" s="178" t="s">
        <v>158</v>
      </c>
      <c r="Y14" s="186" t="s">
        <v>139</v>
      </c>
      <c r="Z14" s="144" t="s">
        <v>216</v>
      </c>
      <c r="AA14" s="185">
        <f>IF(AB14="SI",10,0)</f>
        <v>10</v>
      </c>
      <c r="AB14" s="147" t="s">
        <v>29</v>
      </c>
      <c r="AC14" s="113">
        <f>IF(AD14="PREVENTIVO",15,0)</f>
        <v>15</v>
      </c>
      <c r="AD14" s="115" t="s">
        <v>30</v>
      </c>
      <c r="AE14" s="113">
        <f>IF(AF14="RAZONABLE",15,0)</f>
        <v>15</v>
      </c>
      <c r="AF14" s="115" t="s">
        <v>31</v>
      </c>
      <c r="AG14" s="113">
        <f>IF(AH14="AUTOMATICO",25,0)</f>
        <v>0</v>
      </c>
      <c r="AH14" s="116" t="s">
        <v>141</v>
      </c>
      <c r="AI14" s="117">
        <f>IF(AJ14="EXISTE",20,0)</f>
        <v>20</v>
      </c>
      <c r="AJ14" s="116" t="s">
        <v>32</v>
      </c>
      <c r="AK14" s="117">
        <f>IF(AL14="SI",15,0)</f>
        <v>15</v>
      </c>
      <c r="AL14" s="115" t="s">
        <v>29</v>
      </c>
      <c r="AM14" s="143">
        <f>SUM(AA14:AL14)</f>
        <v>75</v>
      </c>
      <c r="AN14" s="99" t="str">
        <f>IF(AM14&gt;=90,"CONTROL ADECUADO",IF(AM14&gt;=59,"CONTROL PARCIAL",IF(AM14&gt;=1,"CONTROL INADECUADO",IF(AM14=0,"NO EXISTE CONTROL"))))</f>
        <v>CONTROL PARCIAL</v>
      </c>
      <c r="AO14" s="66">
        <v>44937</v>
      </c>
      <c r="AP14" s="191" t="s">
        <v>209</v>
      </c>
      <c r="AQ14" s="94"/>
      <c r="AR14" s="211"/>
      <c r="AS14" s="94"/>
    </row>
    <row r="15" spans="1:45" ht="51.75" customHeight="1" thickBot="1" x14ac:dyDescent="0.3">
      <c r="A15" s="134"/>
      <c r="B15" s="138"/>
      <c r="C15" s="179"/>
      <c r="D15" s="179"/>
      <c r="E15" s="179"/>
      <c r="F15" s="179"/>
      <c r="G15" s="132"/>
      <c r="H15" s="140"/>
      <c r="I15" s="142"/>
      <c r="J15" s="121"/>
      <c r="K15" s="123"/>
      <c r="L15" s="121"/>
      <c r="M15" s="125"/>
      <c r="N15" s="127"/>
      <c r="O15" s="69" t="str">
        <f>IF(N14&gt;=60%,"Oportunidad Alta",IF(N14&gt;=30%,"Oportunidad",IF(N14&gt;=10%,"Oportunidad Moderada",IF(N14&gt;=0,"Oportunidad Baja"))))</f>
        <v>Oportunidad Alta</v>
      </c>
      <c r="P15" s="129"/>
      <c r="Q15" s="69" t="str">
        <f>IF(N14&gt;=60%,"Aprovechar",IF(N14&gt;=30%,"Aprovechar",IF(N14&gt;=10%,"Revisar",IF(N14&gt;=0,"Replantear"))))</f>
        <v>Aprovechar</v>
      </c>
      <c r="R15" s="130"/>
      <c r="S15" s="132"/>
      <c r="T15" s="134"/>
      <c r="U15" s="179"/>
      <c r="V15" s="135"/>
      <c r="W15" s="110"/>
      <c r="X15" s="179"/>
      <c r="Y15" s="187"/>
      <c r="Z15" s="145"/>
      <c r="AA15" s="185"/>
      <c r="AB15" s="147"/>
      <c r="AC15" s="113"/>
      <c r="AD15" s="115"/>
      <c r="AE15" s="113"/>
      <c r="AF15" s="115"/>
      <c r="AG15" s="113"/>
      <c r="AH15" s="116"/>
      <c r="AI15" s="117"/>
      <c r="AJ15" s="116"/>
      <c r="AK15" s="117"/>
      <c r="AL15" s="115"/>
      <c r="AM15" s="143"/>
      <c r="AN15" s="99"/>
      <c r="AO15" s="65">
        <v>45291</v>
      </c>
      <c r="AP15" s="191"/>
      <c r="AQ15" s="94"/>
      <c r="AR15" s="212"/>
      <c r="AS15" s="94"/>
    </row>
    <row r="16" spans="1:45" ht="51" customHeight="1" x14ac:dyDescent="0.25">
      <c r="A16" s="133" t="s">
        <v>39</v>
      </c>
      <c r="B16" s="137" t="s">
        <v>38</v>
      </c>
      <c r="C16" s="135" t="s">
        <v>151</v>
      </c>
      <c r="D16" s="135" t="s">
        <v>152</v>
      </c>
      <c r="E16" s="135" t="s">
        <v>153</v>
      </c>
      <c r="F16" s="135" t="s">
        <v>154</v>
      </c>
      <c r="G16" s="131" t="s">
        <v>36</v>
      </c>
      <c r="H16" s="139" t="s">
        <v>33</v>
      </c>
      <c r="I16" s="141">
        <v>5</v>
      </c>
      <c r="J16" s="120" t="str">
        <f>IF(I16="","",IF(I16=5,"MUY ALTO",IF(I16=4,"ALTO",IF(I16=3,"MEDIO",IF(I16=2,"BAJO",IF(I16=1,"MUY BAJO"))))))</f>
        <v>MUY ALTO</v>
      </c>
      <c r="K16" s="122">
        <v>15</v>
      </c>
      <c r="L16" s="120" t="str">
        <f>IF(K16="","",IF(K16=20,"MUY ALTO",IF(K16=15,"ALTO",IF(K16=10,"MODERADO",IF(K16=5,"LEVE",IF(K16=1,"INSIGNIFICANTE"))))))</f>
        <v>ALTO</v>
      </c>
      <c r="M16" s="124">
        <f>I16*K16</f>
        <v>75</v>
      </c>
      <c r="N16" s="126">
        <f>IF(K16="","",SUM(I16*K16)/100)</f>
        <v>0.75</v>
      </c>
      <c r="O16" s="68" t="str">
        <f>IF(N16&gt;=60%,"Riesgo Critico",IF(N16&gt;=30%,"Riesgo Alto",IF(N16&gt;=10%,"Riesgo Moderado",IF(N16&gt;=0,"Riesgo Bajo"))))</f>
        <v>Riesgo Critico</v>
      </c>
      <c r="P16" s="128" t="str">
        <f>IF(H16="OPORTUNIDAD",O17,O16)</f>
        <v>Oportunidad Alta</v>
      </c>
      <c r="Q16" s="69" t="str">
        <f>IF(N16&gt;=60%,"Evitar",IF(N16&gt;=30%,"Evitar",IF(N16&gt;=10%,"Reducir",IF(N16&gt;=0,"Asumir"))))</f>
        <v>Evitar</v>
      </c>
      <c r="R16" s="130" t="str">
        <f>IF(H16="OPORTUNIDAD",Q17,Q16)</f>
        <v>Aprovechar</v>
      </c>
      <c r="S16" s="131" t="s">
        <v>163</v>
      </c>
      <c r="T16" s="133" t="s">
        <v>34</v>
      </c>
      <c r="U16" s="135" t="s">
        <v>192</v>
      </c>
      <c r="V16" s="135" t="s">
        <v>156</v>
      </c>
      <c r="W16" s="109" t="s">
        <v>196</v>
      </c>
      <c r="X16" s="135" t="s">
        <v>157</v>
      </c>
      <c r="Y16" s="136" t="s">
        <v>159</v>
      </c>
      <c r="Z16" s="144" t="s">
        <v>216</v>
      </c>
      <c r="AA16" s="185">
        <f>IF(AB16="SI",10,0)</f>
        <v>0</v>
      </c>
      <c r="AB16" s="146" t="s">
        <v>161</v>
      </c>
      <c r="AC16" s="113">
        <f>IF(AD16="PREVENTIVO",15,0)</f>
        <v>15</v>
      </c>
      <c r="AD16" s="115" t="s">
        <v>30</v>
      </c>
      <c r="AE16" s="113">
        <f>IF(AF16="RAZONABLE",15,0)</f>
        <v>15</v>
      </c>
      <c r="AF16" s="115" t="s">
        <v>31</v>
      </c>
      <c r="AG16" s="113">
        <f>IF(AH16="AUTOMATICO",25,0)</f>
        <v>0</v>
      </c>
      <c r="AH16" s="116" t="s">
        <v>141</v>
      </c>
      <c r="AI16" s="117">
        <f>IF(AJ16="EXISTE",20,0)</f>
        <v>20</v>
      </c>
      <c r="AJ16" s="116" t="s">
        <v>32</v>
      </c>
      <c r="AK16" s="117">
        <f>IF(AL16="SI",15,0)</f>
        <v>15</v>
      </c>
      <c r="AL16" s="115" t="s">
        <v>29</v>
      </c>
      <c r="AM16" s="143">
        <f>SUM(AA16:AL16)</f>
        <v>65</v>
      </c>
      <c r="AN16" s="99" t="str">
        <f>IF(AM16&gt;=90,"CONTROL ADECUADO",IF(AM16&gt;=59,"CONTROL PARCIAL",IF(AM16&gt;=1,"CONTROL INADECUADO",IF(AM16=0,"NO EXISTE CONTROL"))))</f>
        <v>CONTROL PARCIAL</v>
      </c>
      <c r="AO16" s="66">
        <v>44937</v>
      </c>
      <c r="AP16" s="191" t="s">
        <v>211</v>
      </c>
      <c r="AQ16" s="192" t="s">
        <v>228</v>
      </c>
      <c r="AR16" s="209" t="s">
        <v>230</v>
      </c>
      <c r="AS16" s="94"/>
    </row>
    <row r="17" spans="1:45" ht="66" customHeight="1" thickBot="1" x14ac:dyDescent="0.3">
      <c r="A17" s="134"/>
      <c r="B17" s="138"/>
      <c r="C17" s="135"/>
      <c r="D17" s="135"/>
      <c r="E17" s="135"/>
      <c r="F17" s="135"/>
      <c r="G17" s="132"/>
      <c r="H17" s="140"/>
      <c r="I17" s="142"/>
      <c r="J17" s="121"/>
      <c r="K17" s="123"/>
      <c r="L17" s="121"/>
      <c r="M17" s="125"/>
      <c r="N17" s="127"/>
      <c r="O17" s="69" t="str">
        <f>IF(N16&gt;=60%,"Oportunidad Alta",IF(N16&gt;=30%,"Oportunidad",IF(N16&gt;=10%,"Oportunidad Moderada",IF(N16&gt;=0,"Oportunidad Baja"))))</f>
        <v>Oportunidad Alta</v>
      </c>
      <c r="P17" s="129"/>
      <c r="Q17" s="69" t="str">
        <f>IF(N16&gt;=60%,"Aprovechar",IF(N16&gt;=30%,"Aprovechar",IF(N16&gt;=10%,"Revisar",IF(N16&gt;=0,"Replantear"))))</f>
        <v>Aprovechar</v>
      </c>
      <c r="R17" s="130"/>
      <c r="S17" s="132"/>
      <c r="T17" s="134"/>
      <c r="U17" s="135"/>
      <c r="V17" s="135"/>
      <c r="W17" s="110"/>
      <c r="X17" s="135"/>
      <c r="Y17" s="136"/>
      <c r="Z17" s="145"/>
      <c r="AA17" s="185"/>
      <c r="AB17" s="147"/>
      <c r="AC17" s="113"/>
      <c r="AD17" s="115"/>
      <c r="AE17" s="113"/>
      <c r="AF17" s="115"/>
      <c r="AG17" s="113"/>
      <c r="AH17" s="116"/>
      <c r="AI17" s="117"/>
      <c r="AJ17" s="116"/>
      <c r="AK17" s="117"/>
      <c r="AL17" s="115"/>
      <c r="AM17" s="143"/>
      <c r="AN17" s="99"/>
      <c r="AO17" s="65">
        <v>45291</v>
      </c>
      <c r="AP17" s="191"/>
      <c r="AQ17" s="192"/>
      <c r="AR17" s="210"/>
      <c r="AS17" s="94"/>
    </row>
    <row r="18" spans="1:45" ht="42" customHeight="1" x14ac:dyDescent="0.25">
      <c r="A18" s="133" t="s">
        <v>39</v>
      </c>
      <c r="B18" s="137" t="s">
        <v>38</v>
      </c>
      <c r="C18" s="148" t="s">
        <v>132</v>
      </c>
      <c r="D18" s="135" t="s">
        <v>131</v>
      </c>
      <c r="E18" s="148" t="s">
        <v>162</v>
      </c>
      <c r="F18" s="135" t="s">
        <v>40</v>
      </c>
      <c r="G18" s="131" t="s">
        <v>99</v>
      </c>
      <c r="H18" s="139" t="s">
        <v>114</v>
      </c>
      <c r="I18" s="141">
        <v>3</v>
      </c>
      <c r="J18" s="120" t="str">
        <f>IF(I18="","",IF(I18=5,"MUY ALTO",IF(I18=4,"ALTO",IF(I18=3,"MEDIO",IF(I18=2,"BAJO",IF(I18=1,"MUY BAJO"))))))</f>
        <v>MEDIO</v>
      </c>
      <c r="K18" s="122">
        <v>5</v>
      </c>
      <c r="L18" s="120" t="str">
        <f>IF(K18="","",IF(K18=20,"MUY ALTO",IF(K18=15,"ALTO",IF(K18=10,"MODERADO",IF(K18=5,"LEVE",IF(K18=1,"INSIGNIFICANTE"))))))</f>
        <v>LEVE</v>
      </c>
      <c r="M18" s="124">
        <f>I18*K18</f>
        <v>15</v>
      </c>
      <c r="N18" s="126">
        <f>IF(K18="","",SUM(I18*K18)/100)</f>
        <v>0.15</v>
      </c>
      <c r="O18" s="68" t="str">
        <f>IF(N18&gt;=60%,"Riesgo Critico",IF(N18&gt;=30%,"Riesgo Alto",IF(N18&gt;=10%,"Riesgo Moderado",IF(N18&gt;=0,"Riesgo Bajo"))))</f>
        <v>Riesgo Moderado</v>
      </c>
      <c r="P18" s="128" t="str">
        <f>IF(H18="OPORTUNIDAD",O19,O18)</f>
        <v>Riesgo Moderado</v>
      </c>
      <c r="Q18" s="69" t="str">
        <f>IF(N18&gt;=60%,"Evitar",IF(N18&gt;=30%,"Evitar",IF(N18&gt;=10%,"Reducir",IF(N18&gt;=0,"Asumir"))))</f>
        <v>Reducir</v>
      </c>
      <c r="R18" s="130" t="str">
        <f>IF(H18="OPORTUNIDAD",Q19,Q18)</f>
        <v>Reducir</v>
      </c>
      <c r="S18" s="131" t="s">
        <v>35</v>
      </c>
      <c r="T18" s="133" t="s">
        <v>34</v>
      </c>
      <c r="U18" s="135" t="s">
        <v>41</v>
      </c>
      <c r="V18" s="135" t="s">
        <v>100</v>
      </c>
      <c r="W18" s="109" t="s">
        <v>213</v>
      </c>
      <c r="X18" s="135" t="s">
        <v>113</v>
      </c>
      <c r="Y18" s="136" t="s">
        <v>164</v>
      </c>
      <c r="Z18" s="144" t="s">
        <v>216</v>
      </c>
      <c r="AB18" s="146" t="s">
        <v>29</v>
      </c>
      <c r="AC18" s="113">
        <f>IF(AD18="PREVENTIVO",15,0)</f>
        <v>15</v>
      </c>
      <c r="AD18" s="115" t="s">
        <v>30</v>
      </c>
      <c r="AE18" s="113">
        <f>IF(AF18="RAZONABLE",15,0)</f>
        <v>15</v>
      </c>
      <c r="AF18" s="115" t="s">
        <v>31</v>
      </c>
      <c r="AG18" s="113">
        <f>IF(AH18="AUTOMATICO",25,0)</f>
        <v>0</v>
      </c>
      <c r="AH18" s="116" t="s">
        <v>141</v>
      </c>
      <c r="AI18" s="117">
        <f>IF(AJ18="EXISTE",20,0)</f>
        <v>20</v>
      </c>
      <c r="AJ18" s="116" t="s">
        <v>32</v>
      </c>
      <c r="AK18" s="117">
        <f>IF(AL18="SI",15,0)</f>
        <v>15</v>
      </c>
      <c r="AL18" s="115" t="s">
        <v>29</v>
      </c>
      <c r="AM18" s="143">
        <f>SUM(AA18:AL18)</f>
        <v>65</v>
      </c>
      <c r="AN18" s="99" t="str">
        <f>IF(AM18&gt;=90,"CONTROL ADECUADO",IF(AM18&gt;=59,"CONTROL PARCIAL",IF(AM18&gt;=1,"CONTROL INADECUADO",IF(AM18=0,"NO EXISTE CONTROL"))))</f>
        <v>CONTROL PARCIAL</v>
      </c>
      <c r="AO18" s="66">
        <v>44937</v>
      </c>
      <c r="AP18" s="191" t="s">
        <v>215</v>
      </c>
      <c r="AQ18" s="204" t="s">
        <v>237</v>
      </c>
      <c r="AR18" s="207" t="s">
        <v>238</v>
      </c>
      <c r="AS18" s="94"/>
    </row>
    <row r="19" spans="1:45" ht="83.25" customHeight="1" thickBot="1" x14ac:dyDescent="0.3">
      <c r="A19" s="134"/>
      <c r="B19" s="138"/>
      <c r="C19" s="148"/>
      <c r="D19" s="135"/>
      <c r="E19" s="148"/>
      <c r="F19" s="135"/>
      <c r="G19" s="132"/>
      <c r="H19" s="140"/>
      <c r="I19" s="142"/>
      <c r="J19" s="121"/>
      <c r="K19" s="123"/>
      <c r="L19" s="121"/>
      <c r="M19" s="125"/>
      <c r="N19" s="127"/>
      <c r="O19" s="69" t="str">
        <f>IF(N18&gt;=60%,"Oportunidad Alta",IF(N18&gt;=30%,"Oportunidad",IF(N18&gt;=10%,"Oportunidad Moderada",IF(N18&gt;=0,"Oportunidad Baja"))))</f>
        <v>Oportunidad Moderada</v>
      </c>
      <c r="P19" s="129"/>
      <c r="Q19" s="69" t="str">
        <f>IF(N18&gt;=60%,"Aprovechar",IF(N18&gt;=30%,"Aprovechar",IF(N18&gt;=10%,"Revisar",IF(N18&gt;=0,"Replantear"))))</f>
        <v>Revisar</v>
      </c>
      <c r="R19" s="130"/>
      <c r="S19" s="132"/>
      <c r="T19" s="134"/>
      <c r="U19" s="135"/>
      <c r="V19" s="135"/>
      <c r="W19" s="110"/>
      <c r="X19" s="135"/>
      <c r="Y19" s="136"/>
      <c r="Z19" s="145"/>
      <c r="AB19" s="147"/>
      <c r="AC19" s="113"/>
      <c r="AD19" s="115"/>
      <c r="AE19" s="113"/>
      <c r="AF19" s="115"/>
      <c r="AG19" s="113"/>
      <c r="AH19" s="116"/>
      <c r="AI19" s="117"/>
      <c r="AJ19" s="116"/>
      <c r="AK19" s="117"/>
      <c r="AL19" s="115"/>
      <c r="AM19" s="143"/>
      <c r="AN19" s="99"/>
      <c r="AO19" s="65">
        <v>45291</v>
      </c>
      <c r="AP19" s="191"/>
      <c r="AQ19" s="205"/>
      <c r="AR19" s="208"/>
      <c r="AS19" s="94"/>
    </row>
    <row r="20" spans="1:45" ht="41.25" customHeight="1" x14ac:dyDescent="0.25">
      <c r="A20" s="133" t="s">
        <v>39</v>
      </c>
      <c r="B20" s="137" t="s">
        <v>38</v>
      </c>
      <c r="C20" s="148" t="s">
        <v>165</v>
      </c>
      <c r="D20" s="135" t="s">
        <v>166</v>
      </c>
      <c r="E20" s="148" t="s">
        <v>167</v>
      </c>
      <c r="F20" s="135" t="s">
        <v>168</v>
      </c>
      <c r="G20" s="131" t="s">
        <v>169</v>
      </c>
      <c r="H20" s="139" t="s">
        <v>114</v>
      </c>
      <c r="I20" s="141">
        <v>2</v>
      </c>
      <c r="J20" s="120" t="str">
        <f>IF(I20="","",IF(I20=5,"MUY ALTO",IF(I20=4,"ALTO",IF(I20=3,"MEDIO",IF(I20=2,"BAJO",IF(I20=1,"MUY BAJO"))))))</f>
        <v>BAJO</v>
      </c>
      <c r="K20" s="122">
        <v>5</v>
      </c>
      <c r="L20" s="120" t="str">
        <f>IF(K20="","",IF(K20=20,"MUY ALTO",IF(K20=15,"ALTO",IF(K20=10,"MODERADO",IF(K20=5,"LEVE",IF(K20=1,"INSIGNIFICANTE"))))))</f>
        <v>LEVE</v>
      </c>
      <c r="M20" s="124">
        <f>I20*K20</f>
        <v>10</v>
      </c>
      <c r="N20" s="126">
        <f>IF(K20="","",SUM(I20*K20)/100)</f>
        <v>0.1</v>
      </c>
      <c r="O20" s="68" t="str">
        <f>IF(N20&gt;=60%,"Riesgo Critico",IF(N20&gt;=30%,"Riesgo Alto",IF(N20&gt;=10%,"Riesgo Moderado",IF(N20&gt;=0,"Riesgo Bajo"))))</f>
        <v>Riesgo Moderado</v>
      </c>
      <c r="P20" s="128" t="str">
        <f>IF(H20="OPORTUNIDAD",O21,O20)</f>
        <v>Riesgo Moderado</v>
      </c>
      <c r="Q20" s="69" t="str">
        <f>IF(N20&gt;=60%,"Evitar",IF(N20&gt;=30%,"Evitar",IF(N20&gt;=10%,"Reducir",IF(N20&gt;=0,"Asumir"))))</f>
        <v>Reducir</v>
      </c>
      <c r="R20" s="130" t="str">
        <f>IF(H20="OPORTUNIDAD",Q21,Q20)</f>
        <v>Reducir</v>
      </c>
      <c r="S20" s="131" t="s">
        <v>28</v>
      </c>
      <c r="T20" s="133" t="s">
        <v>34</v>
      </c>
      <c r="U20" s="135" t="s">
        <v>170</v>
      </c>
      <c r="V20" s="135" t="s">
        <v>172</v>
      </c>
      <c r="W20" s="109" t="s">
        <v>197</v>
      </c>
      <c r="X20" s="135" t="s">
        <v>214</v>
      </c>
      <c r="Y20" s="136" t="s">
        <v>171</v>
      </c>
      <c r="Z20" s="144" t="s">
        <v>216</v>
      </c>
      <c r="AB20" s="146" t="s">
        <v>29</v>
      </c>
      <c r="AC20" s="113">
        <f>IF(AD20="PREVENTIVO",15,0)</f>
        <v>15</v>
      </c>
      <c r="AD20" s="115" t="s">
        <v>30</v>
      </c>
      <c r="AE20" s="113">
        <f>IF(AF20="RAZONABLE",15,0)</f>
        <v>15</v>
      </c>
      <c r="AF20" s="115" t="s">
        <v>31</v>
      </c>
      <c r="AG20" s="113">
        <f>IF(AH20="AUTOMATICO",25,0)</f>
        <v>0</v>
      </c>
      <c r="AH20" s="116" t="s">
        <v>141</v>
      </c>
      <c r="AI20" s="117">
        <f>IF(AJ20="EXISTE",20,0)</f>
        <v>20</v>
      </c>
      <c r="AJ20" s="116" t="s">
        <v>32</v>
      </c>
      <c r="AK20" s="117">
        <f>IF(AL20="SI",15,0)</f>
        <v>15</v>
      </c>
      <c r="AL20" s="115" t="s">
        <v>29</v>
      </c>
      <c r="AM20" s="143">
        <f>SUM(AA20:AL20)</f>
        <v>65</v>
      </c>
      <c r="AN20" s="99" t="str">
        <f>IF(AM20&gt;=90,"CONTROL ADECUADO",IF(AM20&gt;=59,"CONTROL PARCIAL",IF(AM20&gt;=1,"CONTROL INADECUADO",IF(AM20=0,"NO EXISTE CONTROL"))))</f>
        <v>CONTROL PARCIAL</v>
      </c>
      <c r="AO20" s="66">
        <v>44937</v>
      </c>
      <c r="AP20" s="191" t="s">
        <v>217</v>
      </c>
      <c r="AQ20" s="192" t="s">
        <v>240</v>
      </c>
      <c r="AR20" s="192" t="s">
        <v>231</v>
      </c>
      <c r="AS20" s="94"/>
    </row>
    <row r="21" spans="1:45" ht="36" customHeight="1" thickBot="1" x14ac:dyDescent="0.3">
      <c r="A21" s="134"/>
      <c r="B21" s="138"/>
      <c r="C21" s="148"/>
      <c r="D21" s="135"/>
      <c r="E21" s="148"/>
      <c r="F21" s="135"/>
      <c r="G21" s="132"/>
      <c r="H21" s="140"/>
      <c r="I21" s="142"/>
      <c r="J21" s="121"/>
      <c r="K21" s="123"/>
      <c r="L21" s="121"/>
      <c r="M21" s="125"/>
      <c r="N21" s="127"/>
      <c r="O21" s="69" t="str">
        <f>IF(N20&gt;=60%,"Oportunidad Alta",IF(N20&gt;=30%,"Oportunidad",IF(N20&gt;=10%,"Oportunidad Moderada",IF(N20&gt;=0,"Oportunidad Baja"))))</f>
        <v>Oportunidad Moderada</v>
      </c>
      <c r="P21" s="129"/>
      <c r="Q21" s="69" t="str">
        <f>IF(N20&gt;=60%,"Aprovechar",IF(N20&gt;=30%,"Aprovechar",IF(N20&gt;=10%,"Revisar",IF(N20&gt;=0,"Replantear"))))</f>
        <v>Revisar</v>
      </c>
      <c r="R21" s="130"/>
      <c r="S21" s="132"/>
      <c r="T21" s="134"/>
      <c r="U21" s="135"/>
      <c r="V21" s="135"/>
      <c r="W21" s="110"/>
      <c r="X21" s="135"/>
      <c r="Y21" s="136"/>
      <c r="Z21" s="145"/>
      <c r="AB21" s="147"/>
      <c r="AC21" s="113"/>
      <c r="AD21" s="115"/>
      <c r="AE21" s="113"/>
      <c r="AF21" s="115"/>
      <c r="AG21" s="113"/>
      <c r="AH21" s="116"/>
      <c r="AI21" s="117"/>
      <c r="AJ21" s="116"/>
      <c r="AK21" s="117"/>
      <c r="AL21" s="115"/>
      <c r="AM21" s="143"/>
      <c r="AN21" s="99"/>
      <c r="AO21" s="65">
        <v>45291</v>
      </c>
      <c r="AP21" s="191"/>
      <c r="AQ21" s="192"/>
      <c r="AR21" s="192"/>
      <c r="AS21" s="94"/>
    </row>
    <row r="22" spans="1:45" ht="47.25" customHeight="1" x14ac:dyDescent="0.25">
      <c r="A22" s="133" t="s">
        <v>39</v>
      </c>
      <c r="B22" s="137" t="s">
        <v>38</v>
      </c>
      <c r="C22" s="135" t="s">
        <v>105</v>
      </c>
      <c r="D22" s="135" t="s">
        <v>218</v>
      </c>
      <c r="E22" s="135" t="s">
        <v>107</v>
      </c>
      <c r="F22" s="135" t="s">
        <v>226</v>
      </c>
      <c r="G22" s="131" t="s">
        <v>99</v>
      </c>
      <c r="H22" s="139" t="s">
        <v>114</v>
      </c>
      <c r="I22" s="141">
        <v>3</v>
      </c>
      <c r="J22" s="120" t="str">
        <f>IF(I22="","",IF(I22=5,"MUY ALTO",IF(I22=4,"ALTO",IF(I22=3,"MEDIO",IF(I22=2,"BAJO",IF(I22=1,"MUY BAJO"))))))</f>
        <v>MEDIO</v>
      </c>
      <c r="K22" s="122">
        <v>15</v>
      </c>
      <c r="L22" s="120" t="str">
        <f>IF(K22="","",IF(K22=20,"MUY ALTO",IF(K22=15,"ALTO",IF(K22=10,"MODERADO",IF(K22=5,"LEVE",IF(K22=1,"INSIGNIFICANTE"))))))</f>
        <v>ALTO</v>
      </c>
      <c r="M22" s="124">
        <f>I22*K22</f>
        <v>45</v>
      </c>
      <c r="N22" s="126">
        <f>IF(K22="","",SUM(I22*K22)/100)</f>
        <v>0.45</v>
      </c>
      <c r="O22" s="68" t="str">
        <f>IF(N22&gt;=60%,"Riesgo Critico",IF(N22&gt;=30%,"Riesgo Alto",IF(N22&gt;=10%,"Riesgo Moderado",IF(N22&gt;=0,"Riesgo Bajo"))))</f>
        <v>Riesgo Alto</v>
      </c>
      <c r="P22" s="128" t="str">
        <f>IF(H22="OPORTUNIDAD",O23,O22)</f>
        <v>Riesgo Alto</v>
      </c>
      <c r="Q22" s="69" t="str">
        <f>IF(N22&gt;=60%,"Evitar",IF(N22&gt;=30%,"Evitar",IF(N22&gt;=10%,"Reducir",IF(N22&gt;=0,"Asumir"))))</f>
        <v>Evitar</v>
      </c>
      <c r="R22" s="130" t="str">
        <f>IF(H22="OPORTUNIDAD",Q23,Q22)</f>
        <v>Evitar</v>
      </c>
      <c r="S22" s="131" t="s">
        <v>35</v>
      </c>
      <c r="T22" s="133" t="s">
        <v>34</v>
      </c>
      <c r="U22" s="135" t="s">
        <v>219</v>
      </c>
      <c r="V22" s="135" t="s">
        <v>220</v>
      </c>
      <c r="W22" s="109" t="s">
        <v>221</v>
      </c>
      <c r="X22" s="135" t="s">
        <v>227</v>
      </c>
      <c r="Y22" s="136" t="s">
        <v>174</v>
      </c>
      <c r="Z22" s="144" t="s">
        <v>216</v>
      </c>
      <c r="AB22" s="146" t="s">
        <v>29</v>
      </c>
      <c r="AC22" s="113">
        <f>IF(AD22="PREVENTIVO",15,0)</f>
        <v>15</v>
      </c>
      <c r="AD22" s="115" t="s">
        <v>30</v>
      </c>
      <c r="AE22" s="113">
        <f>IF(AF22="RAZONABLE",15,0)</f>
        <v>15</v>
      </c>
      <c r="AF22" s="115" t="s">
        <v>31</v>
      </c>
      <c r="AG22" s="113">
        <f>IF(AH22="AUTOMATICO",25,0)</f>
        <v>0</v>
      </c>
      <c r="AH22" s="116" t="s">
        <v>141</v>
      </c>
      <c r="AI22" s="117">
        <f>IF(AJ22="EXISTE",20,0)</f>
        <v>20</v>
      </c>
      <c r="AJ22" s="116" t="s">
        <v>32</v>
      </c>
      <c r="AK22" s="117">
        <f>IF(AL22="SI",15,0)</f>
        <v>15</v>
      </c>
      <c r="AL22" s="115" t="s">
        <v>29</v>
      </c>
      <c r="AM22" s="143">
        <f>SUM(AA22:AL22)</f>
        <v>65</v>
      </c>
      <c r="AN22" s="99" t="str">
        <f>IF(AM22&gt;=90,"CONTROL ADECUADO",IF(AM22&gt;=59,"CONTROL PARCIAL",IF(AM22&gt;=1,"CONTROL INADECUADO",IF(AM22=0,"NO EXISTE CONTROL"))))</f>
        <v>CONTROL PARCIAL</v>
      </c>
      <c r="AO22" s="66">
        <v>44937</v>
      </c>
      <c r="AP22" s="143" t="s">
        <v>222</v>
      </c>
      <c r="AQ22" s="206" t="s">
        <v>232</v>
      </c>
      <c r="AR22" s="204" t="s">
        <v>242</v>
      </c>
      <c r="AS22" s="94"/>
    </row>
    <row r="23" spans="1:45" ht="58.5" customHeight="1" thickBot="1" x14ac:dyDescent="0.3">
      <c r="A23" s="134"/>
      <c r="B23" s="138"/>
      <c r="C23" s="135"/>
      <c r="D23" s="135"/>
      <c r="E23" s="135"/>
      <c r="F23" s="135"/>
      <c r="G23" s="132"/>
      <c r="H23" s="140"/>
      <c r="I23" s="142"/>
      <c r="J23" s="121"/>
      <c r="K23" s="123"/>
      <c r="L23" s="121"/>
      <c r="M23" s="125"/>
      <c r="N23" s="127"/>
      <c r="O23" s="69" t="str">
        <f>IF(N22&gt;=60%,"Oportunidad Alta",IF(N22&gt;=30%,"Oportunidad",IF(N22&gt;=10%,"Oportunidad Moderada",IF(N22&gt;=0,"Oportunidad Baja"))))</f>
        <v>Oportunidad</v>
      </c>
      <c r="P23" s="129"/>
      <c r="Q23" s="69" t="str">
        <f>IF(N22&gt;=60%,"Aprovechar",IF(N22&gt;=30%,"Aprovechar",IF(N22&gt;=10%,"Revisar",IF(N22&gt;=0,"Replantear"))))</f>
        <v>Aprovechar</v>
      </c>
      <c r="R23" s="130"/>
      <c r="S23" s="132"/>
      <c r="T23" s="134"/>
      <c r="U23" s="135"/>
      <c r="V23" s="135"/>
      <c r="W23" s="110"/>
      <c r="X23" s="135"/>
      <c r="Y23" s="136"/>
      <c r="Z23" s="145"/>
      <c r="AB23" s="147"/>
      <c r="AC23" s="113"/>
      <c r="AD23" s="115"/>
      <c r="AE23" s="113"/>
      <c r="AF23" s="115"/>
      <c r="AG23" s="113"/>
      <c r="AH23" s="116"/>
      <c r="AI23" s="117"/>
      <c r="AJ23" s="116"/>
      <c r="AK23" s="117"/>
      <c r="AL23" s="115"/>
      <c r="AM23" s="143"/>
      <c r="AN23" s="99"/>
      <c r="AO23" s="65">
        <v>45291</v>
      </c>
      <c r="AP23" s="143"/>
      <c r="AQ23" s="206"/>
      <c r="AR23" s="205"/>
      <c r="AS23" s="94"/>
    </row>
    <row r="24" spans="1:45" ht="35.25" customHeight="1" x14ac:dyDescent="0.25">
      <c r="A24" s="133" t="s">
        <v>39</v>
      </c>
      <c r="B24" s="137" t="s">
        <v>38</v>
      </c>
      <c r="C24" s="135" t="s">
        <v>188</v>
      </c>
      <c r="D24" s="135" t="s">
        <v>176</v>
      </c>
      <c r="E24" s="135" t="s">
        <v>199</v>
      </c>
      <c r="F24" s="135" t="s">
        <v>177</v>
      </c>
      <c r="G24" s="131" t="s">
        <v>99</v>
      </c>
      <c r="H24" s="139" t="s">
        <v>114</v>
      </c>
      <c r="I24" s="141">
        <v>2</v>
      </c>
      <c r="J24" s="120" t="str">
        <f>IF(I24="","",IF(I24=5,"MUY ALTO",IF(I24=4,"ALTO",IF(I24=3,"MEDIO",IF(I24=2,"BAJO",IF(I24=1,"MUY BAJO"))))))</f>
        <v>BAJO</v>
      </c>
      <c r="K24" s="122">
        <v>10</v>
      </c>
      <c r="L24" s="120" t="str">
        <f>IF(K24="","",IF(K24=20,"MUY ALTO",IF(K24=15,"ALTO",IF(K24=10,"MODERADO",IF(K24=5,"LEVE",IF(K24=1,"INSIGNIFICANTE"))))))</f>
        <v>MODERADO</v>
      </c>
      <c r="M24" s="124">
        <f>I24*K24</f>
        <v>20</v>
      </c>
      <c r="N24" s="126">
        <f>IF(K24="","",SUM(I24*K24)/100)</f>
        <v>0.2</v>
      </c>
      <c r="O24" s="68" t="str">
        <f>IF(N24&gt;=60%,"Riesgo Critico",IF(N24&gt;=30%,"Riesgo Alto",IF(N24&gt;=10%,"Riesgo Moderado",IF(N24&gt;=0,"Riesgo Bajo"))))</f>
        <v>Riesgo Moderado</v>
      </c>
      <c r="P24" s="128" t="str">
        <f>IF(H24="OPORTUNIDAD",O25,O24)</f>
        <v>Riesgo Moderado</v>
      </c>
      <c r="Q24" s="69" t="str">
        <f>IF(N24&gt;=60%,"Evitar",IF(N24&gt;=30%,"Evitar",IF(N24&gt;=10%,"Reducir",IF(N24&gt;=0,"Asumir"))))</f>
        <v>Reducir</v>
      </c>
      <c r="R24" s="130" t="str">
        <f>IF(H24="OPORTUNIDAD",Q25,Q24)</f>
        <v>Reducir</v>
      </c>
      <c r="S24" s="131" t="s">
        <v>35</v>
      </c>
      <c r="T24" s="133" t="s">
        <v>34</v>
      </c>
      <c r="U24" s="135" t="s">
        <v>178</v>
      </c>
      <c r="V24" s="135" t="s">
        <v>175</v>
      </c>
      <c r="W24" s="109" t="s">
        <v>203</v>
      </c>
      <c r="X24" s="135" t="s">
        <v>201</v>
      </c>
      <c r="Y24" s="135" t="s">
        <v>42</v>
      </c>
      <c r="Z24" s="144" t="s">
        <v>216</v>
      </c>
      <c r="AB24" s="146" t="s">
        <v>29</v>
      </c>
      <c r="AC24" s="113">
        <f>IF(AD24="PREVENTIVO",15,0)</f>
        <v>15</v>
      </c>
      <c r="AD24" s="115" t="s">
        <v>30</v>
      </c>
      <c r="AE24" s="113">
        <f>IF(AF24="RAZONABLE",15,0)</f>
        <v>15</v>
      </c>
      <c r="AF24" s="115" t="s">
        <v>31</v>
      </c>
      <c r="AG24" s="113">
        <f>IF(AH24="AUTOMATICO",25,0)</f>
        <v>0</v>
      </c>
      <c r="AH24" s="116" t="s">
        <v>141</v>
      </c>
      <c r="AI24" s="117">
        <f>IF(AJ24="EXISTE",20,0)</f>
        <v>20</v>
      </c>
      <c r="AJ24" s="116" t="s">
        <v>32</v>
      </c>
      <c r="AK24" s="117">
        <f>IF(AL24="SI",15,0)</f>
        <v>15</v>
      </c>
      <c r="AL24" s="115" t="s">
        <v>29</v>
      </c>
      <c r="AM24" s="143">
        <f>SUM(AA24:AL24)</f>
        <v>65</v>
      </c>
      <c r="AN24" s="99" t="str">
        <f>IF(AM24&gt;=90,"CONTROL ADECUADO",IF(AM24&gt;=59,"CONTROL PARCIAL",IF(AM24&gt;=1,"CONTROL INADECUADO",IF(AM24=0,"NO EXISTE CONTROL"))))</f>
        <v>CONTROL PARCIAL</v>
      </c>
      <c r="AO24" s="66">
        <v>44937</v>
      </c>
      <c r="AP24" s="191" t="s">
        <v>205</v>
      </c>
      <c r="AQ24" s="206" t="s">
        <v>233</v>
      </c>
      <c r="AR24" s="207" t="s">
        <v>243</v>
      </c>
      <c r="AS24" s="94"/>
    </row>
    <row r="25" spans="1:45" ht="38.25" customHeight="1" thickBot="1" x14ac:dyDescent="0.3">
      <c r="A25" s="134"/>
      <c r="B25" s="138"/>
      <c r="C25" s="135"/>
      <c r="D25" s="135"/>
      <c r="E25" s="135"/>
      <c r="F25" s="135"/>
      <c r="G25" s="132"/>
      <c r="H25" s="140"/>
      <c r="I25" s="142"/>
      <c r="J25" s="121"/>
      <c r="K25" s="123"/>
      <c r="L25" s="121"/>
      <c r="M25" s="125"/>
      <c r="N25" s="127"/>
      <c r="O25" s="69" t="str">
        <f>IF(N24&gt;=60%,"Oportunidad Alta",IF(N24&gt;=30%,"Oportunidad",IF(N24&gt;=10%,"Oportunidad Moderada",IF(N24&gt;=0,"Oportunidad Baja"))))</f>
        <v>Oportunidad Moderada</v>
      </c>
      <c r="P25" s="129"/>
      <c r="Q25" s="69" t="str">
        <f>IF(N24&gt;=60%,"Aprovechar",IF(N24&gt;=30%,"Aprovechar",IF(N24&gt;=10%,"Revisar",IF(N24&gt;=0,"Replantear"))))</f>
        <v>Revisar</v>
      </c>
      <c r="R25" s="130"/>
      <c r="S25" s="132"/>
      <c r="T25" s="134"/>
      <c r="U25" s="135"/>
      <c r="V25" s="135"/>
      <c r="W25" s="110"/>
      <c r="X25" s="135"/>
      <c r="Y25" s="135"/>
      <c r="Z25" s="145"/>
      <c r="AB25" s="147"/>
      <c r="AC25" s="113"/>
      <c r="AD25" s="115"/>
      <c r="AE25" s="113"/>
      <c r="AF25" s="115"/>
      <c r="AG25" s="113"/>
      <c r="AH25" s="116"/>
      <c r="AI25" s="117"/>
      <c r="AJ25" s="116"/>
      <c r="AK25" s="117"/>
      <c r="AL25" s="115"/>
      <c r="AM25" s="143"/>
      <c r="AN25" s="99"/>
      <c r="AO25" s="65">
        <v>45291</v>
      </c>
      <c r="AP25" s="191"/>
      <c r="AQ25" s="206"/>
      <c r="AR25" s="208"/>
      <c r="AS25" s="94"/>
    </row>
    <row r="26" spans="1:45" ht="39" customHeight="1" x14ac:dyDescent="0.25">
      <c r="A26" s="133" t="s">
        <v>39</v>
      </c>
      <c r="B26" s="137" t="s">
        <v>38</v>
      </c>
      <c r="C26" s="135" t="s">
        <v>181</v>
      </c>
      <c r="D26" s="135" t="s">
        <v>179</v>
      </c>
      <c r="E26" s="135" t="s">
        <v>180</v>
      </c>
      <c r="F26" s="135" t="s">
        <v>182</v>
      </c>
      <c r="G26" s="131" t="s">
        <v>183</v>
      </c>
      <c r="H26" s="139" t="s">
        <v>114</v>
      </c>
      <c r="I26" s="141">
        <v>3</v>
      </c>
      <c r="J26" s="120" t="str">
        <f>IF(I26="","",IF(I26=5,"MUY ALTO",IF(I26=4,"ALTO",IF(I26=3,"MEDIO",IF(I26=2,"BAJO",IF(I26=1,"MUY BAJO"))))))</f>
        <v>MEDIO</v>
      </c>
      <c r="K26" s="122">
        <v>10</v>
      </c>
      <c r="L26" s="120" t="str">
        <f>IF(K26="","",IF(K26=20,"MUY ALTO",IF(K26=15,"ALTO",IF(K26=10,"MODERADO",IF(K26=5,"LEVE",IF(K26=1,"INSIGNIFICANTE"))))))</f>
        <v>MODERADO</v>
      </c>
      <c r="M26" s="124">
        <f>I26*K26</f>
        <v>30</v>
      </c>
      <c r="N26" s="126">
        <f>IF(K26="","",SUM(I26*K26)/100)</f>
        <v>0.3</v>
      </c>
      <c r="O26" s="68" t="str">
        <f>IF(N26&gt;=60%,"Riesgo Critico",IF(N26&gt;=30%,"Riesgo Alto",IF(N26&gt;=10%,"Riesgo Moderado",IF(N26&gt;=0,"Riesgo Bajo"))))</f>
        <v>Riesgo Alto</v>
      </c>
      <c r="P26" s="128" t="str">
        <f>IF(H26="OPORTUNIDAD",O27,O26)</f>
        <v>Riesgo Alto</v>
      </c>
      <c r="Q26" s="69" t="str">
        <f>IF(N26&gt;=60%,"Evitar",IF(N26&gt;=30%,"Evitar",IF(N26&gt;=10%,"Reducir",IF(N26&gt;=0,"Asumir"))))</f>
        <v>Evitar</v>
      </c>
      <c r="R26" s="130" t="str">
        <f>IF(H26="OPORTUNIDAD",Q27,Q26)</f>
        <v>Evitar</v>
      </c>
      <c r="S26" s="131" t="s">
        <v>1</v>
      </c>
      <c r="T26" s="133" t="s">
        <v>34</v>
      </c>
      <c r="U26" s="135" t="s">
        <v>184</v>
      </c>
      <c r="V26" s="135" t="s">
        <v>185</v>
      </c>
      <c r="W26" s="109" t="s">
        <v>204</v>
      </c>
      <c r="X26" s="135" t="s">
        <v>186</v>
      </c>
      <c r="Y26" s="135" t="s">
        <v>42</v>
      </c>
      <c r="Z26" s="144" t="s">
        <v>37</v>
      </c>
      <c r="AB26" s="146" t="s">
        <v>29</v>
      </c>
      <c r="AC26" s="113">
        <f>IF(AD26="PREVENTIVO",15,0)</f>
        <v>15</v>
      </c>
      <c r="AD26" s="115" t="s">
        <v>30</v>
      </c>
      <c r="AE26" s="113">
        <f>IF(AF26="RAZONABLE",15,0)</f>
        <v>15</v>
      </c>
      <c r="AF26" s="115" t="s">
        <v>31</v>
      </c>
      <c r="AG26" s="113">
        <f>IF(AH26="AUTOMATICO",25,0)</f>
        <v>0</v>
      </c>
      <c r="AH26" s="116" t="s">
        <v>141</v>
      </c>
      <c r="AI26" s="117">
        <f>IF(AJ26="EXISTE",20,0)</f>
        <v>20</v>
      </c>
      <c r="AJ26" s="116" t="s">
        <v>32</v>
      </c>
      <c r="AK26" s="117">
        <f>IF(AL26="SI",15,0)</f>
        <v>15</v>
      </c>
      <c r="AL26" s="115" t="s">
        <v>29</v>
      </c>
      <c r="AM26" s="143">
        <f>SUM(AA26:AL26)</f>
        <v>65</v>
      </c>
      <c r="AN26" s="99" t="str">
        <f>IF(AM26&gt;=90,"CONTROL ADECUADO",IF(AM26&gt;=59,"CONTROL PARCIAL",IF(AM26&gt;=1,"CONTROL INADECUADO",IF(AM26=0,"NO EXISTE CONTROL"))))</f>
        <v>CONTROL PARCIAL</v>
      </c>
      <c r="AO26" s="66">
        <v>44937</v>
      </c>
      <c r="AP26" s="191" t="s">
        <v>206</v>
      </c>
      <c r="AQ26" s="206" t="s">
        <v>234</v>
      </c>
      <c r="AR26" s="207" t="s">
        <v>244</v>
      </c>
      <c r="AS26" s="94"/>
    </row>
    <row r="27" spans="1:45" ht="62.25" customHeight="1" thickBot="1" x14ac:dyDescent="0.3">
      <c r="A27" s="134"/>
      <c r="B27" s="138"/>
      <c r="C27" s="135"/>
      <c r="D27" s="135"/>
      <c r="E27" s="135"/>
      <c r="F27" s="135"/>
      <c r="G27" s="132"/>
      <c r="H27" s="140"/>
      <c r="I27" s="142"/>
      <c r="J27" s="121"/>
      <c r="K27" s="123"/>
      <c r="L27" s="121"/>
      <c r="M27" s="125"/>
      <c r="N27" s="127"/>
      <c r="O27" s="69" t="str">
        <f>IF(N26&gt;=60%,"Oportunidad Alta",IF(N26&gt;=30%,"Oportunidad",IF(N26&gt;=10%,"Oportunidad Moderada",IF(N26&gt;=0,"Oportunidad Baja"))))</f>
        <v>Oportunidad</v>
      </c>
      <c r="P27" s="129"/>
      <c r="Q27" s="69" t="str">
        <f>IF(N26&gt;=60%,"Aprovechar",IF(N26&gt;=30%,"Aprovechar",IF(N26&gt;=10%,"Revisar",IF(N26&gt;=0,"Replantear"))))</f>
        <v>Aprovechar</v>
      </c>
      <c r="R27" s="130"/>
      <c r="S27" s="132"/>
      <c r="T27" s="134"/>
      <c r="U27" s="135"/>
      <c r="V27" s="135"/>
      <c r="W27" s="110"/>
      <c r="X27" s="135"/>
      <c r="Y27" s="135"/>
      <c r="Z27" s="145"/>
      <c r="AB27" s="147"/>
      <c r="AC27" s="113"/>
      <c r="AD27" s="115"/>
      <c r="AE27" s="113"/>
      <c r="AF27" s="115"/>
      <c r="AG27" s="113"/>
      <c r="AH27" s="116"/>
      <c r="AI27" s="117"/>
      <c r="AJ27" s="116"/>
      <c r="AK27" s="117"/>
      <c r="AL27" s="115"/>
      <c r="AM27" s="143"/>
      <c r="AN27" s="99"/>
      <c r="AO27" s="65">
        <v>45291</v>
      </c>
      <c r="AP27" s="191"/>
      <c r="AQ27" s="206"/>
      <c r="AR27" s="208"/>
      <c r="AS27" s="94"/>
    </row>
    <row r="31" spans="1:45" x14ac:dyDescent="0.25">
      <c r="G31" s="118" t="s">
        <v>27</v>
      </c>
      <c r="H31" s="118"/>
    </row>
    <row r="32" spans="1:45" x14ac:dyDescent="0.25">
      <c r="G32" s="63" t="s">
        <v>74</v>
      </c>
      <c r="H32" s="69">
        <f>COUNTIF(R12:R25,"ASUMIR")</f>
        <v>0</v>
      </c>
    </row>
    <row r="33" spans="7:8" x14ac:dyDescent="0.25">
      <c r="G33" s="63" t="s">
        <v>79</v>
      </c>
      <c r="H33" s="69">
        <f>COUNTIF(R12:R25,"EVITAR")</f>
        <v>1</v>
      </c>
    </row>
    <row r="34" spans="7:8" x14ac:dyDescent="0.25">
      <c r="G34" s="63" t="s">
        <v>75</v>
      </c>
      <c r="H34" s="69">
        <f>COUNTIF(R12:R25,"REDUCIR")</f>
        <v>3</v>
      </c>
    </row>
    <row r="36" spans="7:8" ht="15" customHeight="1" x14ac:dyDescent="0.25"/>
    <row r="37" spans="7:8" ht="15" customHeight="1" x14ac:dyDescent="0.25">
      <c r="G37" s="119" t="s">
        <v>47</v>
      </c>
      <c r="H37" s="119"/>
    </row>
    <row r="38" spans="7:8" x14ac:dyDescent="0.25">
      <c r="G38" s="62" t="s">
        <v>57</v>
      </c>
      <c r="H38" s="69">
        <f>COUNTIF(R12:R25,"APROVECHAR")</f>
        <v>3</v>
      </c>
    </row>
    <row r="39" spans="7:8" x14ac:dyDescent="0.25">
      <c r="G39" s="60" t="s">
        <v>101</v>
      </c>
      <c r="H39" s="69">
        <f>COUNTIF(R12:R25,"REVISAR")</f>
        <v>0</v>
      </c>
    </row>
    <row r="40" spans="7:8" x14ac:dyDescent="0.25">
      <c r="G40" s="61" t="s">
        <v>48</v>
      </c>
      <c r="H40" s="69">
        <f>COUNTIF(R12:R25,"REPLANTEAR")</f>
        <v>0</v>
      </c>
    </row>
    <row r="42" spans="7:8" x14ac:dyDescent="0.25">
      <c r="G42" s="89" t="s">
        <v>114</v>
      </c>
      <c r="H42" s="69">
        <f>COUNTIF(H12:H25,"AMENAZA")</f>
        <v>4</v>
      </c>
    </row>
    <row r="43" spans="7:8" x14ac:dyDescent="0.25">
      <c r="G43" s="89" t="s">
        <v>33</v>
      </c>
      <c r="H43" s="69">
        <f>COUNTIF(H19:H29,"OPORTUNIDAD")</f>
        <v>0</v>
      </c>
    </row>
    <row r="45" spans="7:8" x14ac:dyDescent="0.25">
      <c r="G45" s="114" t="s">
        <v>97</v>
      </c>
      <c r="H45" s="114"/>
    </row>
    <row r="46" spans="7:8" x14ac:dyDescent="0.25">
      <c r="G46" s="90" t="s">
        <v>81</v>
      </c>
      <c r="H46" s="69">
        <f>COUNTIF(P12:P25,"RIESGO CRITICO")</f>
        <v>0</v>
      </c>
    </row>
    <row r="47" spans="7:8" x14ac:dyDescent="0.25">
      <c r="G47" s="57" t="s">
        <v>77</v>
      </c>
      <c r="H47" s="69">
        <f>COUNTIF(P12:P25,"RIESGO ALTO")</f>
        <v>1</v>
      </c>
    </row>
    <row r="48" spans="7:8" x14ac:dyDescent="0.25">
      <c r="G48" s="58" t="s">
        <v>73</v>
      </c>
      <c r="H48" s="69">
        <f>COUNTIF(P12:P25,"RIESGO MODERADO")</f>
        <v>3</v>
      </c>
    </row>
    <row r="49" spans="7:8" x14ac:dyDescent="0.25">
      <c r="G49" s="91" t="s">
        <v>72</v>
      </c>
      <c r="H49" s="69">
        <f>COUNTIF(P12:P25,"RIESGO BAJO")</f>
        <v>0</v>
      </c>
    </row>
    <row r="51" spans="7:8" x14ac:dyDescent="0.25">
      <c r="G51" s="99" t="s">
        <v>98</v>
      </c>
      <c r="H51" s="99"/>
    </row>
    <row r="52" spans="7:8" ht="22.5" x14ac:dyDescent="0.25">
      <c r="G52" s="67" t="s">
        <v>96</v>
      </c>
      <c r="H52" s="69">
        <f>COUNTIF(P12:P25,"OPORTUNIDAD ALTA")</f>
        <v>3</v>
      </c>
    </row>
    <row r="53" spans="7:8" x14ac:dyDescent="0.25">
      <c r="G53" s="91" t="s">
        <v>61</v>
      </c>
      <c r="H53" s="69">
        <f>COUNTIF(P12:P25,"OPORTUNIDAD")</f>
        <v>0</v>
      </c>
    </row>
    <row r="54" spans="7:8" ht="22.5" x14ac:dyDescent="0.25">
      <c r="G54" s="56" t="s">
        <v>45</v>
      </c>
      <c r="H54" s="69">
        <f>COUNTIF(P12:P25,"OPORTUNIDAD MODERADA")</f>
        <v>0</v>
      </c>
    </row>
    <row r="55" spans="7:8" ht="22.5" x14ac:dyDescent="0.25">
      <c r="G55" s="55" t="s">
        <v>44</v>
      </c>
      <c r="H55" s="69">
        <f>COUNTIF(P12:P25,"OPORTUNIDAD BAJA")</f>
        <v>0</v>
      </c>
    </row>
  </sheetData>
  <mergeCells count="369">
    <mergeCell ref="AR24:AR25"/>
    <mergeCell ref="G45:H45"/>
    <mergeCell ref="G51:H51"/>
    <mergeCell ref="AR9:AR11"/>
    <mergeCell ref="AR12:AR13"/>
    <mergeCell ref="AR14:AR15"/>
    <mergeCell ref="AR16:AR17"/>
    <mergeCell ref="AR18:AR19"/>
    <mergeCell ref="AR26:AR27"/>
    <mergeCell ref="AR20:AR21"/>
    <mergeCell ref="AR22:AR23"/>
    <mergeCell ref="AN26:AN27"/>
    <mergeCell ref="AP26:AP27"/>
    <mergeCell ref="AQ26:AQ27"/>
    <mergeCell ref="R26:R27"/>
    <mergeCell ref="S26:S27"/>
    <mergeCell ref="T26:T27"/>
    <mergeCell ref="G26:G27"/>
    <mergeCell ref="H26:H27"/>
    <mergeCell ref="I26:I27"/>
    <mergeCell ref="J26:J27"/>
    <mergeCell ref="K26:K27"/>
    <mergeCell ref="L26:L27"/>
    <mergeCell ref="AN24:AN25"/>
    <mergeCell ref="AS26:AS27"/>
    <mergeCell ref="G31:H31"/>
    <mergeCell ref="G37:H37"/>
    <mergeCell ref="AH26:AH27"/>
    <mergeCell ref="AI26:AI27"/>
    <mergeCell ref="AJ26:AJ27"/>
    <mergeCell ref="AK26:AK27"/>
    <mergeCell ref="AL26:AL27"/>
    <mergeCell ref="AM26:AM27"/>
    <mergeCell ref="AB26:AB27"/>
    <mergeCell ref="AC26:AC27"/>
    <mergeCell ref="AD26:AD27"/>
    <mergeCell ref="AE26:AE27"/>
    <mergeCell ref="AF26:AF27"/>
    <mergeCell ref="AG26:AG27"/>
    <mergeCell ref="U26:U27"/>
    <mergeCell ref="V26:V27"/>
    <mergeCell ref="W26:W27"/>
    <mergeCell ref="X26:X27"/>
    <mergeCell ref="Y26:Y27"/>
    <mergeCell ref="Z26:Z27"/>
    <mergeCell ref="M26:M27"/>
    <mergeCell ref="N26:N27"/>
    <mergeCell ref="P26:P27"/>
    <mergeCell ref="AP24:AP25"/>
    <mergeCell ref="AQ24:AQ25"/>
    <mergeCell ref="AS24:AS25"/>
    <mergeCell ref="A26:A27"/>
    <mergeCell ref="B26:B27"/>
    <mergeCell ref="C26:C27"/>
    <mergeCell ref="D26:D27"/>
    <mergeCell ref="E26:E27"/>
    <mergeCell ref="F26:F27"/>
    <mergeCell ref="AH24:AH25"/>
    <mergeCell ref="AI24:AI25"/>
    <mergeCell ref="AJ24:AJ25"/>
    <mergeCell ref="AK24:AK25"/>
    <mergeCell ref="AL24:AL25"/>
    <mergeCell ref="AM24:AM25"/>
    <mergeCell ref="AB24:AB25"/>
    <mergeCell ref="AC24:AC25"/>
    <mergeCell ref="AD24:AD25"/>
    <mergeCell ref="AE24:AE25"/>
    <mergeCell ref="AF24:AF25"/>
    <mergeCell ref="AG24:AG25"/>
    <mergeCell ref="U24:U25"/>
    <mergeCell ref="V24:V25"/>
    <mergeCell ref="W24:W25"/>
    <mergeCell ref="K22:K23"/>
    <mergeCell ref="L22:L23"/>
    <mergeCell ref="X24:X25"/>
    <mergeCell ref="Y24:Y25"/>
    <mergeCell ref="Z24:Z25"/>
    <mergeCell ref="M24:M25"/>
    <mergeCell ref="N24:N25"/>
    <mergeCell ref="P24:P25"/>
    <mergeCell ref="R24:R25"/>
    <mergeCell ref="S24:S25"/>
    <mergeCell ref="T24:T25"/>
    <mergeCell ref="AN22:AN23"/>
    <mergeCell ref="AP22:AP23"/>
    <mergeCell ref="AQ22:AQ23"/>
    <mergeCell ref="Z22:Z23"/>
    <mergeCell ref="M22:M23"/>
    <mergeCell ref="N22:N23"/>
    <mergeCell ref="P22:P23"/>
    <mergeCell ref="R22:R23"/>
    <mergeCell ref="S22:S23"/>
    <mergeCell ref="T22:T23"/>
    <mergeCell ref="AK22:AK23"/>
    <mergeCell ref="AL22:AL23"/>
    <mergeCell ref="AM22:AM23"/>
    <mergeCell ref="AB22:AB23"/>
    <mergeCell ref="AC22:AC23"/>
    <mergeCell ref="AD22:AD23"/>
    <mergeCell ref="AE22:AE23"/>
    <mergeCell ref="AF22:AF23"/>
    <mergeCell ref="AG22:AG23"/>
    <mergeCell ref="A24:A25"/>
    <mergeCell ref="B24:B25"/>
    <mergeCell ref="C24:C25"/>
    <mergeCell ref="D24:D25"/>
    <mergeCell ref="E24:E25"/>
    <mergeCell ref="F24:F25"/>
    <mergeCell ref="AH22:AH23"/>
    <mergeCell ref="AI22:AI23"/>
    <mergeCell ref="AJ22:AJ23"/>
    <mergeCell ref="U22:U23"/>
    <mergeCell ref="V22:V23"/>
    <mergeCell ref="W22:W23"/>
    <mergeCell ref="X22:X23"/>
    <mergeCell ref="Y22:Y23"/>
    <mergeCell ref="G24:G25"/>
    <mergeCell ref="H24:H25"/>
    <mergeCell ref="I24:I25"/>
    <mergeCell ref="J24:J25"/>
    <mergeCell ref="K24:K25"/>
    <mergeCell ref="L24:L25"/>
    <mergeCell ref="G22:G23"/>
    <mergeCell ref="H22:H23"/>
    <mergeCell ref="I22:I23"/>
    <mergeCell ref="J22:J23"/>
    <mergeCell ref="AP20:AP21"/>
    <mergeCell ref="AQ20:AQ21"/>
    <mergeCell ref="AS20:AS21"/>
    <mergeCell ref="A22:A23"/>
    <mergeCell ref="B22:B23"/>
    <mergeCell ref="C22:C23"/>
    <mergeCell ref="D22:D23"/>
    <mergeCell ref="E22:E23"/>
    <mergeCell ref="F22:F23"/>
    <mergeCell ref="AH20:AH21"/>
    <mergeCell ref="AI20:AI21"/>
    <mergeCell ref="AJ20:AJ21"/>
    <mergeCell ref="AK20:AK21"/>
    <mergeCell ref="AL20:AL21"/>
    <mergeCell ref="AM20:AM21"/>
    <mergeCell ref="AB20:AB21"/>
    <mergeCell ref="AC20:AC21"/>
    <mergeCell ref="AD20:AD21"/>
    <mergeCell ref="AE20:AE21"/>
    <mergeCell ref="AF20:AF21"/>
    <mergeCell ref="AG20:AG21"/>
    <mergeCell ref="U20:U21"/>
    <mergeCell ref="V20:V21"/>
    <mergeCell ref="AS22:AS23"/>
    <mergeCell ref="Y20:Y21"/>
    <mergeCell ref="Z20:Z21"/>
    <mergeCell ref="M20:M21"/>
    <mergeCell ref="N20:N21"/>
    <mergeCell ref="P20:P21"/>
    <mergeCell ref="R20:R21"/>
    <mergeCell ref="S20:S21"/>
    <mergeCell ref="T20:T21"/>
    <mergeCell ref="AN20:AN21"/>
    <mergeCell ref="G20:G21"/>
    <mergeCell ref="H20:H21"/>
    <mergeCell ref="I20:I21"/>
    <mergeCell ref="J20:J21"/>
    <mergeCell ref="K20:K21"/>
    <mergeCell ref="L20:L21"/>
    <mergeCell ref="AN18:AN19"/>
    <mergeCell ref="AP18:AP19"/>
    <mergeCell ref="AQ18:AQ19"/>
    <mergeCell ref="Z18:Z19"/>
    <mergeCell ref="M18:M19"/>
    <mergeCell ref="N18:N19"/>
    <mergeCell ref="P18:P19"/>
    <mergeCell ref="R18:R19"/>
    <mergeCell ref="S18:S19"/>
    <mergeCell ref="T18:T19"/>
    <mergeCell ref="G18:G19"/>
    <mergeCell ref="H18:H19"/>
    <mergeCell ref="I18:I19"/>
    <mergeCell ref="J18:J19"/>
    <mergeCell ref="K18:K19"/>
    <mergeCell ref="L18:L19"/>
    <mergeCell ref="W20:W21"/>
    <mergeCell ref="X20:X21"/>
    <mergeCell ref="AS18:AS19"/>
    <mergeCell ref="A20:A21"/>
    <mergeCell ref="B20:B21"/>
    <mergeCell ref="C20:C21"/>
    <mergeCell ref="D20:D21"/>
    <mergeCell ref="E20:E21"/>
    <mergeCell ref="F20:F21"/>
    <mergeCell ref="AH18:AH19"/>
    <mergeCell ref="AI18:AI19"/>
    <mergeCell ref="AJ18:AJ19"/>
    <mergeCell ref="AK18:AK19"/>
    <mergeCell ref="AL18:AL19"/>
    <mergeCell ref="AM18:AM19"/>
    <mergeCell ref="AB18:AB19"/>
    <mergeCell ref="AC18:AC19"/>
    <mergeCell ref="AD18:AD19"/>
    <mergeCell ref="AE18:AE19"/>
    <mergeCell ref="AF18:AF19"/>
    <mergeCell ref="AG18:AG19"/>
    <mergeCell ref="U18:U19"/>
    <mergeCell ref="V18:V19"/>
    <mergeCell ref="W18:W19"/>
    <mergeCell ref="X18:X19"/>
    <mergeCell ref="Y18:Y19"/>
    <mergeCell ref="A18:A19"/>
    <mergeCell ref="B18:B19"/>
    <mergeCell ref="C18:C19"/>
    <mergeCell ref="D18:D19"/>
    <mergeCell ref="E18:E19"/>
    <mergeCell ref="F18:F19"/>
    <mergeCell ref="AL16:AL17"/>
    <mergeCell ref="AM16:AM17"/>
    <mergeCell ref="AN16:AN17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L16:L17"/>
    <mergeCell ref="M16:M17"/>
    <mergeCell ref="N16:N17"/>
    <mergeCell ref="AP16:AP17"/>
    <mergeCell ref="AQ16:AQ17"/>
    <mergeCell ref="AS16:AS17"/>
    <mergeCell ref="AF16:AF17"/>
    <mergeCell ref="AG16:AG17"/>
    <mergeCell ref="AH16:AH17"/>
    <mergeCell ref="AI16:AI17"/>
    <mergeCell ref="AJ16:AJ17"/>
    <mergeCell ref="AK16:AK17"/>
    <mergeCell ref="P16:P17"/>
    <mergeCell ref="R16:R17"/>
    <mergeCell ref="S16:S17"/>
    <mergeCell ref="F16:F17"/>
    <mergeCell ref="G16:G17"/>
    <mergeCell ref="H16:H17"/>
    <mergeCell ref="I16:I17"/>
    <mergeCell ref="J16:J17"/>
    <mergeCell ref="K16:K17"/>
    <mergeCell ref="AM14:AM15"/>
    <mergeCell ref="AN14:AN15"/>
    <mergeCell ref="AP14:AP15"/>
    <mergeCell ref="AQ14:AQ15"/>
    <mergeCell ref="AS14:AS15"/>
    <mergeCell ref="A16:A17"/>
    <mergeCell ref="B16:B17"/>
    <mergeCell ref="C16:C17"/>
    <mergeCell ref="D16:D17"/>
    <mergeCell ref="E16:E17"/>
    <mergeCell ref="AG14:AG15"/>
    <mergeCell ref="AH14:AH15"/>
    <mergeCell ref="AI14:AI15"/>
    <mergeCell ref="AJ14:AJ15"/>
    <mergeCell ref="AK14:AK15"/>
    <mergeCell ref="AL14:AL15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X14:X15"/>
    <mergeCell ref="Y14:Y15"/>
    <mergeCell ref="Z14:Z15"/>
    <mergeCell ref="M14:M15"/>
    <mergeCell ref="N14:N15"/>
    <mergeCell ref="P14:P15"/>
    <mergeCell ref="R14:R15"/>
    <mergeCell ref="S14:S15"/>
    <mergeCell ref="T14:T15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AM12:AM13"/>
    <mergeCell ref="AN12:AN13"/>
    <mergeCell ref="AP12:AP13"/>
    <mergeCell ref="AQ12:AQ13"/>
    <mergeCell ref="AS12:AS13"/>
    <mergeCell ref="AF12:AF13"/>
    <mergeCell ref="AG12:AG13"/>
    <mergeCell ref="AH12:AH13"/>
    <mergeCell ref="AI12:AI13"/>
    <mergeCell ref="AJ12:AJ13"/>
    <mergeCell ref="AK12:AK13"/>
    <mergeCell ref="AD12:AD13"/>
    <mergeCell ref="AE12:AE13"/>
    <mergeCell ref="T12:T13"/>
    <mergeCell ref="U12:U13"/>
    <mergeCell ref="V12:V13"/>
    <mergeCell ref="W12:W13"/>
    <mergeCell ref="X12:X13"/>
    <mergeCell ref="Y12:Y13"/>
    <mergeCell ref="AL12:AL13"/>
    <mergeCell ref="G12:G13"/>
    <mergeCell ref="H12:H13"/>
    <mergeCell ref="I12:I13"/>
    <mergeCell ref="J12:J13"/>
    <mergeCell ref="K12:K13"/>
    <mergeCell ref="Z12:Z13"/>
    <mergeCell ref="AA12:AA13"/>
    <mergeCell ref="AB12:AB13"/>
    <mergeCell ref="AC12:AC13"/>
    <mergeCell ref="A12:A13"/>
    <mergeCell ref="B12:B13"/>
    <mergeCell ref="C12:C13"/>
    <mergeCell ref="D12:D13"/>
    <mergeCell ref="E12:E13"/>
    <mergeCell ref="AC9:AD11"/>
    <mergeCell ref="AE9:AF11"/>
    <mergeCell ref="AG9:AH11"/>
    <mergeCell ref="AI9:AJ11"/>
    <mergeCell ref="U9:V10"/>
    <mergeCell ref="W9:W11"/>
    <mergeCell ref="X9:X11"/>
    <mergeCell ref="Y9:Y11"/>
    <mergeCell ref="Z9:Z11"/>
    <mergeCell ref="AA9:AB11"/>
    <mergeCell ref="I9:J11"/>
    <mergeCell ref="K9:L11"/>
    <mergeCell ref="L12:L13"/>
    <mergeCell ref="M12:M13"/>
    <mergeCell ref="N12:N13"/>
    <mergeCell ref="P12:P13"/>
    <mergeCell ref="R12:R13"/>
    <mergeCell ref="S12:S13"/>
    <mergeCell ref="F12:F13"/>
    <mergeCell ref="M9:P10"/>
    <mergeCell ref="Q9:R11"/>
    <mergeCell ref="S9:S11"/>
    <mergeCell ref="T9:T11"/>
    <mergeCell ref="A1:AS7"/>
    <mergeCell ref="A8:T8"/>
    <mergeCell ref="U8:AS8"/>
    <mergeCell ref="A9:A11"/>
    <mergeCell ref="B9:B11"/>
    <mergeCell ref="C9:C11"/>
    <mergeCell ref="D9:D11"/>
    <mergeCell ref="E9:E10"/>
    <mergeCell ref="F9:F11"/>
    <mergeCell ref="G9:H11"/>
    <mergeCell ref="AO9:AO11"/>
    <mergeCell ref="AP9:AP11"/>
    <mergeCell ref="AQ9:AQ11"/>
    <mergeCell ref="AS9:AS11"/>
    <mergeCell ref="M11:P11"/>
    <mergeCell ref="AK9:AL11"/>
    <mergeCell ref="AM9:AN11"/>
  </mergeCells>
  <conditionalFormatting sqref="J12 J14 J16 J18 J20 J22 J24 J26 O12:O27">
    <cfRule type="cellIs" dxfId="96" priority="92" operator="equal">
      <formula>"MUY ALTO"</formula>
    </cfRule>
    <cfRule type="cellIs" dxfId="95" priority="93" operator="equal">
      <formula>"MEDIO"</formula>
    </cfRule>
    <cfRule type="cellIs" dxfId="94" priority="94" operator="equal">
      <formula>"MEDIO"</formula>
    </cfRule>
    <cfRule type="cellIs" dxfId="93" priority="95" operator="equal">
      <formula>"BAJO"</formula>
    </cfRule>
    <cfRule type="cellIs" dxfId="92" priority="96" operator="equal">
      <formula>"MEDO"</formula>
    </cfRule>
    <cfRule type="cellIs" dxfId="91" priority="97" operator="equal">
      <formula>"ALTO"</formula>
    </cfRule>
    <cfRule type="cellIs" dxfId="90" priority="98" operator="equal">
      <formula>"MUY ALTO"</formula>
    </cfRule>
  </conditionalFormatting>
  <conditionalFormatting sqref="L12:M12 L14:M14 L16:M16 L18:M18 L20:M20 L22:M22 L24:M24 L26:M26">
    <cfRule type="cellIs" dxfId="89" priority="84" operator="equal">
      <formula>"BAJO"</formula>
    </cfRule>
    <cfRule type="cellIs" dxfId="88" priority="85" operator="equal">
      <formula>"MUY ALTO"</formula>
    </cfRule>
    <cfRule type="cellIs" dxfId="87" priority="86" operator="equal">
      <formula>"MEDIO"</formula>
    </cfRule>
    <cfRule type="cellIs" dxfId="86" priority="87" operator="equal">
      <formula>"MEDIO"</formula>
    </cfRule>
    <cfRule type="cellIs" dxfId="85" priority="88" operator="equal">
      <formula>"BAJO"</formula>
    </cfRule>
    <cfRule type="cellIs" dxfId="84" priority="89" operator="equal">
      <formula>"MEDO"</formula>
    </cfRule>
    <cfRule type="cellIs" dxfId="83" priority="90" operator="equal">
      <formula>"ALTO"</formula>
    </cfRule>
    <cfRule type="cellIs" dxfId="82" priority="91" operator="equal">
      <formula>"MUY ALTO"</formula>
    </cfRule>
  </conditionalFormatting>
  <conditionalFormatting sqref="J12 J14 J16 J18 J20 J22 J24 J26">
    <cfRule type="cellIs" dxfId="81" priority="83" operator="equal">
      <formula>"MUY ALTO"</formula>
    </cfRule>
  </conditionalFormatting>
  <conditionalFormatting sqref="N12 N14 N16 N18 N20 N22 N24 N26">
    <cfRule type="cellIs" dxfId="80" priority="80" operator="equal">
      <formula>"ALTO"</formula>
    </cfRule>
    <cfRule type="cellIs" dxfId="79" priority="81" operator="equal">
      <formula>"MEDIO"</formula>
    </cfRule>
    <cfRule type="cellIs" dxfId="78" priority="82" operator="equal">
      <formula>"BAJO"</formula>
    </cfRule>
  </conditionalFormatting>
  <conditionalFormatting sqref="T12 T14 T16 T18 T20 T22 T24 T26">
    <cfRule type="cellIs" dxfId="77" priority="78" operator="equal">
      <formula>"EXTERNO"</formula>
    </cfRule>
    <cfRule type="cellIs" dxfId="76" priority="79" operator="equal">
      <formula>"INTERNO"</formula>
    </cfRule>
  </conditionalFormatting>
  <conditionalFormatting sqref="R12 R14 R16 R18 R20 R22 R24 R26">
    <cfRule type="cellIs" dxfId="75" priority="71" operator="equal">
      <formula>"MUY ALTO"</formula>
    </cfRule>
    <cfRule type="cellIs" dxfId="74" priority="72" operator="equal">
      <formula>"MEDIO"</formula>
    </cfRule>
    <cfRule type="cellIs" dxfId="73" priority="73" operator="equal">
      <formula>"MEDIO"</formula>
    </cfRule>
    <cfRule type="cellIs" dxfId="72" priority="74" operator="equal">
      <formula>"BAJO"</formula>
    </cfRule>
    <cfRule type="cellIs" dxfId="71" priority="75" operator="equal">
      <formula>"MEDO"</formula>
    </cfRule>
    <cfRule type="cellIs" dxfId="70" priority="76" operator="equal">
      <formula>"ALTO"</formula>
    </cfRule>
    <cfRule type="cellIs" dxfId="69" priority="77" operator="equal">
      <formula>"MUY ALTO"</formula>
    </cfRule>
  </conditionalFormatting>
  <conditionalFormatting sqref="H12:H27">
    <cfRule type="cellIs" dxfId="68" priority="69" operator="equal">
      <formula>"OPORTUNIDAD"</formula>
    </cfRule>
    <cfRule type="cellIs" dxfId="67" priority="70" operator="equal">
      <formula>"RIESGO"</formula>
    </cfRule>
  </conditionalFormatting>
  <conditionalFormatting sqref="L12:L27">
    <cfRule type="cellIs" dxfId="66" priority="67" operator="equal">
      <formula>"ALTO"</formula>
    </cfRule>
    <cfRule type="cellIs" dxfId="65" priority="68" operator="equal">
      <formula>"MUY ALTO"</formula>
    </cfRule>
  </conditionalFormatting>
  <conditionalFormatting sqref="P12 P14 P16 P18 P20 P22 P24 P26">
    <cfRule type="cellIs" dxfId="64" priority="60" operator="equal">
      <formula>"MUY ALTO"</formula>
    </cfRule>
    <cfRule type="cellIs" dxfId="63" priority="61" operator="equal">
      <formula>"MEDIO"</formula>
    </cfRule>
    <cfRule type="cellIs" dxfId="62" priority="62" operator="equal">
      <formula>"MEDIO"</formula>
    </cfRule>
    <cfRule type="cellIs" dxfId="61" priority="63" operator="equal">
      <formula>"BAJO"</formula>
    </cfRule>
    <cfRule type="cellIs" dxfId="60" priority="64" operator="equal">
      <formula>"MEDO"</formula>
    </cfRule>
    <cfRule type="cellIs" dxfId="59" priority="65" operator="equal">
      <formula>"ALTO"</formula>
    </cfRule>
    <cfRule type="cellIs" dxfId="58" priority="66" operator="equal">
      <formula>"MUY ALTO"</formula>
    </cfRule>
  </conditionalFormatting>
  <conditionalFormatting sqref="P12:P27">
    <cfRule type="cellIs" dxfId="57" priority="49" operator="equal">
      <formula>"Oportunidad Baja"</formula>
    </cfRule>
    <cfRule type="cellIs" dxfId="56" priority="50" operator="equal">
      <formula>"Oportunidad"</formula>
    </cfRule>
    <cfRule type="cellIs" dxfId="55" priority="51" operator="equal">
      <formula>"Oportunidad"</formula>
    </cfRule>
    <cfRule type="cellIs" dxfId="54" priority="52" operator="equal">
      <formula>"Riesgo Critico"</formula>
    </cfRule>
    <cfRule type="cellIs" dxfId="53" priority="53" operator="equal">
      <formula>"Oportunidad Baja"</formula>
    </cfRule>
    <cfRule type="cellIs" dxfId="52" priority="54" operator="equal">
      <formula>"Riesgo Bajo"</formula>
    </cfRule>
    <cfRule type="cellIs" dxfId="51" priority="55" operator="equal">
      <formula>"Riesgo Importante"</formula>
    </cfRule>
    <cfRule type="cellIs" dxfId="50" priority="56" operator="equal">
      <formula>"Oportunidad Importante"</formula>
    </cfRule>
    <cfRule type="cellIs" priority="57" operator="equal">
      <formula>"Oportunidad Importante"</formula>
    </cfRule>
    <cfRule type="cellIs" dxfId="49" priority="58" operator="equal">
      <formula>"Riesgo Moderado"</formula>
    </cfRule>
    <cfRule type="cellIs" dxfId="48" priority="59" operator="equal">
      <formula>"Oportunidad Moderada"</formula>
    </cfRule>
  </conditionalFormatting>
  <conditionalFormatting sqref="P12:P27">
    <cfRule type="cellIs" dxfId="47" priority="48" operator="equal">
      <formula>"Riesgo Moderado"</formula>
    </cfRule>
  </conditionalFormatting>
  <conditionalFormatting sqref="P12:P27">
    <cfRule type="cellIs" dxfId="46" priority="47" operator="equal">
      <formula>"Oportunidad"</formula>
    </cfRule>
  </conditionalFormatting>
  <conditionalFormatting sqref="P12:P27">
    <cfRule type="cellIs" dxfId="45" priority="46" operator="equal">
      <formula>"Oportunidad Importante"</formula>
    </cfRule>
  </conditionalFormatting>
  <conditionalFormatting sqref="P12:P27">
    <cfRule type="cellIs" dxfId="44" priority="45" operator="equal">
      <formula>"Oportunidad Baja"</formula>
    </cfRule>
  </conditionalFormatting>
  <conditionalFormatting sqref="P12:P27">
    <cfRule type="cellIs" dxfId="43" priority="44" operator="equal">
      <formula>"Oportunidad Baja"</formula>
    </cfRule>
  </conditionalFormatting>
  <conditionalFormatting sqref="J12:J27">
    <cfRule type="cellIs" dxfId="42" priority="41" operator="equal">
      <formula>"MEDIO"</formula>
    </cfRule>
    <cfRule type="cellIs" dxfId="41" priority="42" operator="equal">
      <formula>" MEDIO"</formula>
    </cfRule>
    <cfRule type="cellIs" dxfId="40" priority="43" operator="equal">
      <formula>"ALTO"</formula>
    </cfRule>
  </conditionalFormatting>
  <conditionalFormatting sqref="J12:J27">
    <cfRule type="cellIs" dxfId="39" priority="40" operator="equal">
      <formula>"BAJO"</formula>
    </cfRule>
  </conditionalFormatting>
  <conditionalFormatting sqref="L12:L27">
    <cfRule type="cellIs" dxfId="38" priority="39" operator="equal">
      <formula>"MODERADO"</formula>
    </cfRule>
  </conditionalFormatting>
  <conditionalFormatting sqref="L12:L27">
    <cfRule type="cellIs" dxfId="37" priority="38" operator="equal">
      <formula>"LEVE"</formula>
    </cfRule>
  </conditionalFormatting>
  <conditionalFormatting sqref="J12:J27">
    <cfRule type="cellIs" dxfId="36" priority="37" operator="equal">
      <formula>"MUY BAJO"</formula>
    </cfRule>
  </conditionalFormatting>
  <conditionalFormatting sqref="P12:P27">
    <cfRule type="cellIs" dxfId="35" priority="36" operator="equal">
      <formula>"Riesgo Alto"</formula>
    </cfRule>
  </conditionalFormatting>
  <conditionalFormatting sqref="P12:P27">
    <cfRule type="cellIs" dxfId="34" priority="35" operator="equal">
      <formula>"Oportunidad Alta"</formula>
    </cfRule>
  </conditionalFormatting>
  <conditionalFormatting sqref="R12:R27">
    <cfRule type="cellIs" dxfId="33" priority="33" operator="equal">
      <formula>"Replantear"</formula>
    </cfRule>
    <cfRule type="cellIs" dxfId="32" priority="34" operator="equal">
      <formula>"Evitar"</formula>
    </cfRule>
  </conditionalFormatting>
  <conditionalFormatting sqref="Q12 Q14 Q16 Q18 Q20 Q22 Q24 Q26">
    <cfRule type="cellIs" dxfId="31" priority="26" operator="equal">
      <formula>"MUY ALTO"</formula>
    </cfRule>
    <cfRule type="cellIs" dxfId="30" priority="27" operator="equal">
      <formula>"MEDIO"</formula>
    </cfRule>
    <cfRule type="cellIs" dxfId="29" priority="28" operator="equal">
      <formula>"MEDIO"</formula>
    </cfRule>
    <cfRule type="cellIs" dxfId="28" priority="29" operator="equal">
      <formula>"BAJO"</formula>
    </cfRule>
    <cfRule type="cellIs" dxfId="27" priority="30" operator="equal">
      <formula>"MEDO"</formula>
    </cfRule>
    <cfRule type="cellIs" dxfId="26" priority="31" operator="equal">
      <formula>"ALTO"</formula>
    </cfRule>
    <cfRule type="cellIs" dxfId="25" priority="32" operator="equal">
      <formula>"MUY ALTO"</formula>
    </cfRule>
  </conditionalFormatting>
  <conditionalFormatting sqref="Q13 Q15 Q17 Q19 Q21 Q23 Q25 Q27">
    <cfRule type="cellIs" dxfId="24" priority="19" operator="equal">
      <formula>"MUY ALTO"</formula>
    </cfRule>
    <cfRule type="cellIs" dxfId="23" priority="20" operator="equal">
      <formula>"MEDIO"</formula>
    </cfRule>
    <cfRule type="cellIs" dxfId="22" priority="21" operator="equal">
      <formula>"MEDIO"</formula>
    </cfRule>
    <cfRule type="cellIs" dxfId="21" priority="22" operator="equal">
      <formula>"BAJO"</formula>
    </cfRule>
    <cfRule type="cellIs" dxfId="20" priority="23" operator="equal">
      <formula>"MEDO"</formula>
    </cfRule>
    <cfRule type="cellIs" dxfId="19" priority="24" operator="equal">
      <formula>"ALTO"</formula>
    </cfRule>
    <cfRule type="cellIs" dxfId="18" priority="25" operator="equal">
      <formula>"MUY ALTO"</formula>
    </cfRule>
  </conditionalFormatting>
  <conditionalFormatting sqref="R12:R27">
    <cfRule type="cellIs" dxfId="17" priority="18" operator="equal">
      <formula>"Replantear"</formula>
    </cfRule>
  </conditionalFormatting>
  <conditionalFormatting sqref="P12:P27">
    <cfRule type="cellIs" dxfId="16" priority="16" operator="equal">
      <formula>"Oportunidad "</formula>
    </cfRule>
    <cfRule type="cellIs" dxfId="15" priority="17" operator="equal">
      <formula>"Oportunidad Alta"</formula>
    </cfRule>
  </conditionalFormatting>
  <conditionalFormatting sqref="P12:P27">
    <cfRule type="cellIs" dxfId="14" priority="15" operator="equal">
      <formula>"Oportunidad"</formula>
    </cfRule>
  </conditionalFormatting>
  <conditionalFormatting sqref="R12:R27">
    <cfRule type="cellIs" dxfId="13" priority="14" operator="equal">
      <formula>"Aprovechar"</formula>
    </cfRule>
  </conditionalFormatting>
  <conditionalFormatting sqref="R12:R27">
    <cfRule type="cellIs" dxfId="12" priority="13" operator="equal">
      <formula>"Asumir"</formula>
    </cfRule>
  </conditionalFormatting>
  <conditionalFormatting sqref="R12:R27">
    <cfRule type="cellIs" dxfId="11" priority="12" operator="equal">
      <formula>"Revisar"</formula>
    </cfRule>
  </conditionalFormatting>
  <conditionalFormatting sqref="R12:R27">
    <cfRule type="cellIs" dxfId="10" priority="11" operator="equal">
      <formula>"Reducir"</formula>
    </cfRule>
  </conditionalFormatting>
  <conditionalFormatting sqref="AN12:AN27">
    <cfRule type="cellIs" dxfId="9" priority="7" operator="equal">
      <formula>"INEXISTENTE"</formula>
    </cfRule>
    <cfRule type="cellIs" dxfId="8" priority="8" operator="equal">
      <formula>"INADECUADO"</formula>
    </cfRule>
    <cfRule type="cellIs" dxfId="7" priority="9" operator="equal">
      <formula>"PARCIAL"</formula>
    </cfRule>
    <cfRule type="cellIs" dxfId="6" priority="10" operator="equal">
      <formula>"ADECUADO"</formula>
    </cfRule>
  </conditionalFormatting>
  <conditionalFormatting sqref="AN12:AN27">
    <cfRule type="cellIs" dxfId="5" priority="3" operator="equal">
      <formula>"CONTROL INADECUADO"</formula>
    </cfRule>
    <cfRule type="cellIs" dxfId="4" priority="4" operator="equal">
      <formula>"CONTROL NO EXISTE"</formula>
    </cfRule>
    <cfRule type="cellIs" dxfId="3" priority="5" operator="equal">
      <formula>"CONTROL PARCIAL"</formula>
    </cfRule>
    <cfRule type="cellIs" dxfId="2" priority="6" operator="equal">
      <formula>"CONTROL ADECUADO"</formula>
    </cfRule>
  </conditionalFormatting>
  <conditionalFormatting sqref="AN12:AN27">
    <cfRule type="cellIs" dxfId="1" priority="2" operator="equal">
      <formula>"NO EXISTE CONTROL"</formula>
    </cfRule>
  </conditionalFormatting>
  <conditionalFormatting sqref="H12:H27">
    <cfRule type="cellIs" dxfId="0" priority="1" operator="equal">
      <formula>"AMENAZA"</formula>
    </cfRule>
  </conditionalFormatting>
  <dataValidations count="14">
    <dataValidation type="list" allowBlank="1" showInputMessage="1" showErrorMessage="1" sqref="Z12:Z27" xr:uid="{BD50203A-6A40-473A-8254-117556DF3849}">
      <formula1>"Mensual,Bimensual,Trimestral,Semestral,Anual,Permanente"</formula1>
    </dataValidation>
    <dataValidation type="list" allowBlank="1" showInputMessage="1" showErrorMessage="1" sqref="AJ12 AJ14 AJ16 AJ18 AJ20 AJ22 AJ24 AJ26" xr:uid="{58E4DA5C-949A-4B45-9901-BE8A40AB57CB}">
      <formula1>"EXISTE,NO EXISTE"</formula1>
    </dataValidation>
    <dataValidation type="list" allowBlank="1" showInputMessage="1" showErrorMessage="1" sqref="AH12 AH14 AH16 AH18 AH20 AH22 AH24 AH26" xr:uid="{540E6BDD-A4F2-4315-A79F-68ED58914227}">
      <formula1>"AUTOMATICO,MANUAL"</formula1>
    </dataValidation>
    <dataValidation type="list" allowBlank="1" showInputMessage="1" showErrorMessage="1" sqref="AF12 AF14 AF16 AF18 AF20 AF22 AF24 AF26" xr:uid="{6CF58846-90B7-4AC4-BC98-EAD0E64B2814}">
      <formula1>"RAZONABLE,NO RAZONABLE"</formula1>
    </dataValidation>
    <dataValidation type="list" allowBlank="1" showInputMessage="1" showErrorMessage="1" sqref="AD12 AD14 AD16 AD18 AD20 AD22 AD24 AD26" xr:uid="{9F4F08FE-E5B2-4246-81F2-279065234075}">
      <formula1>"PREVENTIVO,CORRECTIVO"</formula1>
    </dataValidation>
    <dataValidation type="list" allowBlank="1" showInputMessage="1" showErrorMessage="1" sqref="AB16 AL12 AB12 AL14 AB14 AL16 AB18 AL18 AB20 AL20 AB22 AL22 AB24 AL24 AB26 AL26" xr:uid="{F209FFBA-EA77-4491-B574-7BB51B1B659F}">
      <formula1>"SI,NO"</formula1>
    </dataValidation>
    <dataValidation type="list" allowBlank="1" showInputMessage="1" showErrorMessage="1" sqref="K12 K14 K16 K18 K20 K22 K24 K26" xr:uid="{EC377502-8703-4FF0-81FD-F8A7BFE5FF9E}">
      <formula1>"1,5,10,15,20"</formula1>
    </dataValidation>
    <dataValidation type="list" allowBlank="1" showInputMessage="1" showErrorMessage="1" sqref="A12 A14 A16 A18 A20 A22 A24 A26" xr:uid="{C7E69012-81FC-46F9-B547-1FDCD103A797}">
      <formula1>"APOYO,ESTRATEGICO,MISIONAL"</formula1>
    </dataValidation>
    <dataValidation type="list" allowBlank="1" showInputMessage="1" showErrorMessage="1" sqref="T12 T14 T16 T18 T20 T22 T24 T26" xr:uid="{DE5DAF12-F63D-4E7B-974D-3E254FAC3E12}">
      <formula1>"INTERNO,EXTERNO"</formula1>
    </dataValidation>
    <dataValidation type="list" allowBlank="1" showInputMessage="1" showErrorMessage="1" sqref="S12 S14 S16 S18 S20 S22 S24 S26" xr:uid="{2D199DD1-EA60-47A2-9EFC-92065D557711}">
      <formula1>"DOFA,SGC,SGSST,PROCESO,SGA,PARTES INTERESADAS"</formula1>
    </dataValidation>
    <dataValidation type="list" allowBlank="1" showInputMessage="1" showErrorMessage="1" sqref="I12 I14 I16 I18 I20 I22 I24 I26" xr:uid="{1A656CD8-242A-4E83-B02A-D93CFD1232A6}">
      <formula1>"1,2,3,4,5"</formula1>
    </dataValidation>
    <dataValidation type="list" allowBlank="1" showInputMessage="1" showErrorMessage="1" sqref="G12:G27" xr:uid="{A1437CAB-CA07-4B7D-A17C-47AE240849E2}">
      <formula1>"CUMPLIMIENTO,SEGURIDAD Y SALUD EN EL TRABAJO,ESTRATEGICO,FINANCIEROS,IMAGEN,OPERATIVOS,TECNOLOGIA,AMBIENTAL,GESTION DEL CAMBIO"</formula1>
    </dataValidation>
    <dataValidation type="list" allowBlank="1" showInputMessage="1" showErrorMessage="1" sqref="H12:H27" xr:uid="{92D5DC82-5AF1-4B1E-991E-1682ACF02468}">
      <formula1>"OPORTUNIDAD,AMENAZA"</formula1>
    </dataValidation>
    <dataValidation type="list" allowBlank="1" showInputMessage="1" showErrorMessage="1" sqref="B12:B27" xr:uid="{8E1DE364-11B3-4A53-884C-383B74E85EB6}">
      <formula1>"GESTION RECURSO HUMANO, GESTION GERENCIAL, GESTION INTEGRAL, GESTION COMERCIAL, GESTION ADMINISTRATIVA, GESTION TRANSPORTE, GESTION COMUNICACIONES"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2:S52"/>
  <sheetViews>
    <sheetView showGridLines="0" topLeftCell="A12" zoomScale="85" zoomScaleNormal="85" workbookViewId="0">
      <selection activeCell="D49" sqref="D49"/>
    </sheetView>
  </sheetViews>
  <sheetFormatPr baseColWidth="10" defaultColWidth="10.7109375" defaultRowHeight="15" x14ac:dyDescent="0.25"/>
  <cols>
    <col min="1" max="1" width="20.42578125" customWidth="1"/>
    <col min="2" max="2" width="19.28515625" customWidth="1"/>
    <col min="3" max="3" width="20.42578125" customWidth="1"/>
    <col min="4" max="4" width="21.5703125" customWidth="1"/>
    <col min="5" max="5" width="19.140625" customWidth="1"/>
    <col min="19" max="19" width="14.42578125" customWidth="1"/>
  </cols>
  <sheetData>
    <row r="12" spans="1:19" x14ac:dyDescent="0.25">
      <c r="A12" s="214" t="s">
        <v>43</v>
      </c>
      <c r="B12" s="214"/>
      <c r="C12" s="214"/>
      <c r="D12" s="214"/>
      <c r="E12" s="214"/>
    </row>
    <row r="13" spans="1:19" x14ac:dyDescent="0.25">
      <c r="A13" s="7" t="s">
        <v>44</v>
      </c>
      <c r="B13" s="8" t="s">
        <v>44</v>
      </c>
      <c r="C13" s="9" t="s">
        <v>45</v>
      </c>
      <c r="D13" s="9" t="s">
        <v>45</v>
      </c>
      <c r="E13" s="9" t="s">
        <v>45</v>
      </c>
      <c r="G13" s="4">
        <v>1</v>
      </c>
      <c r="H13" s="10">
        <f>G13*H18</f>
        <v>1</v>
      </c>
      <c r="I13" s="11">
        <f>G13*I18</f>
        <v>5</v>
      </c>
      <c r="J13" s="12">
        <f>G13*J18</f>
        <v>10</v>
      </c>
      <c r="K13" s="12">
        <f>G13*K18</f>
        <v>15</v>
      </c>
      <c r="L13" s="12">
        <f>G13*L18</f>
        <v>20</v>
      </c>
      <c r="N13" s="13" t="s">
        <v>46</v>
      </c>
      <c r="O13" s="13" t="s">
        <v>6</v>
      </c>
      <c r="Q13" s="215" t="s">
        <v>27</v>
      </c>
      <c r="R13" s="215"/>
      <c r="S13" s="14" t="s">
        <v>47</v>
      </c>
    </row>
    <row r="14" spans="1:19" ht="15.75" thickBot="1" x14ac:dyDescent="0.3">
      <c r="A14" s="15" t="s">
        <v>48</v>
      </c>
      <c r="B14" s="16" t="s">
        <v>48</v>
      </c>
      <c r="C14" s="17" t="s">
        <v>101</v>
      </c>
      <c r="D14" s="17" t="s">
        <v>101</v>
      </c>
      <c r="E14" s="17" t="s">
        <v>101</v>
      </c>
      <c r="G14" s="4">
        <v>2</v>
      </c>
      <c r="H14" s="10">
        <f>G14*H18</f>
        <v>2</v>
      </c>
      <c r="I14" s="12">
        <f>G14*I18</f>
        <v>10</v>
      </c>
      <c r="J14" s="12">
        <f>G14*J18</f>
        <v>20</v>
      </c>
      <c r="K14" s="18">
        <f>G14*K18</f>
        <v>30</v>
      </c>
      <c r="L14" s="18">
        <f>G14*L18</f>
        <v>40</v>
      </c>
      <c r="N14" s="19">
        <v>1</v>
      </c>
      <c r="O14" s="19" t="s">
        <v>50</v>
      </c>
      <c r="Q14" s="20" t="s">
        <v>51</v>
      </c>
      <c r="R14" s="21" t="s">
        <v>52</v>
      </c>
      <c r="S14" s="21" t="s">
        <v>52</v>
      </c>
    </row>
    <row r="15" spans="1:19" x14ac:dyDescent="0.25">
      <c r="A15" s="7" t="s">
        <v>44</v>
      </c>
      <c r="B15" s="9" t="s">
        <v>45</v>
      </c>
      <c r="C15" s="9" t="s">
        <v>45</v>
      </c>
      <c r="D15" s="22" t="s">
        <v>53</v>
      </c>
      <c r="E15" s="22" t="s">
        <v>53</v>
      </c>
      <c r="G15" s="4">
        <v>3</v>
      </c>
      <c r="H15" s="10">
        <f>G15*H18</f>
        <v>3</v>
      </c>
      <c r="I15" s="12">
        <f>G15*I18</f>
        <v>15</v>
      </c>
      <c r="J15" s="18">
        <f>G15*J18</f>
        <v>30</v>
      </c>
      <c r="K15" s="18">
        <f>G15*K18</f>
        <v>45</v>
      </c>
      <c r="L15" s="23">
        <f>G15*L18</f>
        <v>60</v>
      </c>
      <c r="N15" s="24">
        <v>2</v>
      </c>
      <c r="O15" s="24" t="s">
        <v>54</v>
      </c>
      <c r="Q15" s="25" t="s">
        <v>55</v>
      </c>
      <c r="R15" s="21" t="s">
        <v>56</v>
      </c>
      <c r="S15" s="21" t="s">
        <v>56</v>
      </c>
    </row>
    <row r="16" spans="1:19" ht="15.75" thickBot="1" x14ac:dyDescent="0.3">
      <c r="A16" s="15" t="s">
        <v>48</v>
      </c>
      <c r="B16" s="17" t="s">
        <v>101</v>
      </c>
      <c r="C16" s="17" t="s">
        <v>101</v>
      </c>
      <c r="D16" s="26" t="s">
        <v>57</v>
      </c>
      <c r="E16" s="26" t="s">
        <v>49</v>
      </c>
      <c r="G16" s="4">
        <v>4</v>
      </c>
      <c r="H16" s="10">
        <f>G16*H18</f>
        <v>4</v>
      </c>
      <c r="I16" s="12">
        <f>G16*I18</f>
        <v>20</v>
      </c>
      <c r="J16" s="18">
        <f>G16*J18</f>
        <v>40</v>
      </c>
      <c r="K16" s="23">
        <f>G16*K18</f>
        <v>60</v>
      </c>
      <c r="L16" s="23">
        <f>G16*L18</f>
        <v>80</v>
      </c>
      <c r="N16" s="19">
        <v>3</v>
      </c>
      <c r="O16" s="19" t="s">
        <v>58</v>
      </c>
      <c r="Q16" s="25" t="s">
        <v>59</v>
      </c>
      <c r="R16" s="21" t="s">
        <v>60</v>
      </c>
      <c r="S16" s="21" t="s">
        <v>33</v>
      </c>
    </row>
    <row r="17" spans="1:19" x14ac:dyDescent="0.25">
      <c r="A17" s="7" t="s">
        <v>44</v>
      </c>
      <c r="B17" s="9" t="s">
        <v>45</v>
      </c>
      <c r="C17" s="22" t="s">
        <v>53</v>
      </c>
      <c r="D17" s="22" t="s">
        <v>53</v>
      </c>
      <c r="E17" s="27" t="s">
        <v>61</v>
      </c>
      <c r="G17" s="4">
        <v>5</v>
      </c>
      <c r="H17" s="10">
        <f>G17*H18</f>
        <v>5</v>
      </c>
      <c r="I17" s="12">
        <f>G17*I18</f>
        <v>25</v>
      </c>
      <c r="J17" s="18">
        <f>G17*J18</f>
        <v>50</v>
      </c>
      <c r="K17" s="23">
        <f>G17*K18</f>
        <v>75</v>
      </c>
      <c r="L17" s="23">
        <f>G17*L18</f>
        <v>100</v>
      </c>
      <c r="N17" s="19">
        <v>4</v>
      </c>
      <c r="O17" s="19" t="s">
        <v>62</v>
      </c>
      <c r="Q17" s="25" t="s">
        <v>63</v>
      </c>
      <c r="R17" s="21" t="s">
        <v>64</v>
      </c>
      <c r="S17" s="21" t="s">
        <v>60</v>
      </c>
    </row>
    <row r="18" spans="1:19" ht="15.75" thickBot="1" x14ac:dyDescent="0.3">
      <c r="A18" s="15" t="s">
        <v>48</v>
      </c>
      <c r="B18" s="17" t="s">
        <v>101</v>
      </c>
      <c r="C18" s="26" t="s">
        <v>57</v>
      </c>
      <c r="D18" s="26" t="s">
        <v>57</v>
      </c>
      <c r="E18" s="28" t="s">
        <v>57</v>
      </c>
      <c r="G18" s="25"/>
      <c r="H18" s="4">
        <v>1</v>
      </c>
      <c r="I18" s="4">
        <v>5</v>
      </c>
      <c r="J18" s="4">
        <v>10</v>
      </c>
      <c r="K18" s="4">
        <v>15</v>
      </c>
      <c r="L18" s="4">
        <v>20</v>
      </c>
      <c r="N18" s="19">
        <v>5</v>
      </c>
      <c r="O18" s="19" t="s">
        <v>65</v>
      </c>
    </row>
    <row r="19" spans="1:19" x14ac:dyDescent="0.25">
      <c r="A19" s="7" t="s">
        <v>44</v>
      </c>
      <c r="B19" s="9" t="s">
        <v>45</v>
      </c>
      <c r="C19" s="22" t="s">
        <v>53</v>
      </c>
      <c r="D19" s="27" t="s">
        <v>66</v>
      </c>
      <c r="E19" s="27" t="s">
        <v>66</v>
      </c>
      <c r="N19" s="29"/>
      <c r="O19" s="30"/>
    </row>
    <row r="20" spans="1:19" ht="15.75" thickBot="1" x14ac:dyDescent="0.3">
      <c r="A20" s="15" t="s">
        <v>48</v>
      </c>
      <c r="B20" s="17" t="s">
        <v>101</v>
      </c>
      <c r="C20" s="26" t="s">
        <v>57</v>
      </c>
      <c r="D20" s="28" t="s">
        <v>57</v>
      </c>
      <c r="E20" s="28" t="s">
        <v>57</v>
      </c>
      <c r="N20" s="13" t="s">
        <v>46</v>
      </c>
      <c r="O20" s="13" t="s">
        <v>7</v>
      </c>
    </row>
    <row r="21" spans="1:19" x14ac:dyDescent="0.25">
      <c r="A21" s="7" t="s">
        <v>44</v>
      </c>
      <c r="B21" s="9" t="s">
        <v>45</v>
      </c>
      <c r="C21" s="22" t="s">
        <v>53</v>
      </c>
      <c r="D21" s="27" t="s">
        <v>66</v>
      </c>
      <c r="E21" s="27" t="s">
        <v>66</v>
      </c>
      <c r="N21" s="19">
        <v>1</v>
      </c>
      <c r="O21" s="19" t="s">
        <v>67</v>
      </c>
    </row>
    <row r="22" spans="1:19" ht="15.75" thickBot="1" x14ac:dyDescent="0.3">
      <c r="A22" s="31" t="s">
        <v>48</v>
      </c>
      <c r="B22" s="17" t="s">
        <v>101</v>
      </c>
      <c r="C22" s="32" t="s">
        <v>57</v>
      </c>
      <c r="D22" s="33" t="s">
        <v>57</v>
      </c>
      <c r="E22" s="33" t="s">
        <v>57</v>
      </c>
      <c r="N22" s="19">
        <v>5</v>
      </c>
      <c r="O22" s="19" t="s">
        <v>68</v>
      </c>
    </row>
    <row r="23" spans="1:19" x14ac:dyDescent="0.25">
      <c r="A23" s="34">
        <v>1</v>
      </c>
      <c r="B23" s="34">
        <v>5</v>
      </c>
      <c r="C23" s="34">
        <v>10</v>
      </c>
      <c r="D23" s="34">
        <v>15</v>
      </c>
      <c r="E23" s="34">
        <v>20</v>
      </c>
      <c r="N23" s="19">
        <v>10</v>
      </c>
      <c r="O23" s="19" t="s">
        <v>69</v>
      </c>
    </row>
    <row r="24" spans="1:19" x14ac:dyDescent="0.25">
      <c r="A24" s="5" t="s">
        <v>67</v>
      </c>
      <c r="B24" s="5" t="s">
        <v>68</v>
      </c>
      <c r="C24" s="5" t="s">
        <v>69</v>
      </c>
      <c r="D24" s="5" t="s">
        <v>62</v>
      </c>
      <c r="E24" s="5" t="s">
        <v>70</v>
      </c>
      <c r="N24" s="19">
        <v>15</v>
      </c>
      <c r="O24" s="19" t="s">
        <v>60</v>
      </c>
    </row>
    <row r="25" spans="1:19" x14ac:dyDescent="0.25">
      <c r="A25" s="216" t="s">
        <v>7</v>
      </c>
      <c r="B25" s="216"/>
      <c r="C25" s="216"/>
      <c r="D25" s="216"/>
      <c r="E25" s="216"/>
      <c r="N25" s="19">
        <v>20</v>
      </c>
      <c r="O25" s="19" t="s">
        <v>70</v>
      </c>
    </row>
    <row r="29" spans="1:19" x14ac:dyDescent="0.25">
      <c r="A29" s="214" t="s">
        <v>71</v>
      </c>
      <c r="B29" s="214"/>
      <c r="C29" s="214"/>
      <c r="D29" s="214"/>
      <c r="E29" s="214"/>
    </row>
    <row r="30" spans="1:19" x14ac:dyDescent="0.25">
      <c r="A30" s="35" t="s">
        <v>72</v>
      </c>
      <c r="B30" s="36" t="s">
        <v>72</v>
      </c>
      <c r="C30" s="37" t="s">
        <v>73</v>
      </c>
      <c r="D30" s="37" t="s">
        <v>73</v>
      </c>
      <c r="E30" s="37" t="s">
        <v>73</v>
      </c>
      <c r="G30" s="4">
        <v>1</v>
      </c>
      <c r="H30" s="38">
        <f>G30*H35</f>
        <v>1</v>
      </c>
      <c r="I30" s="23">
        <f>G30*I35</f>
        <v>5</v>
      </c>
      <c r="J30" s="39">
        <f>G30*J35</f>
        <v>10</v>
      </c>
      <c r="K30" s="39">
        <f>G30*K35</f>
        <v>15</v>
      </c>
      <c r="L30" s="39">
        <f>G30*L35</f>
        <v>20</v>
      </c>
      <c r="N30" s="40" t="s">
        <v>46</v>
      </c>
      <c r="O30" s="40" t="s">
        <v>6</v>
      </c>
      <c r="P30" s="217"/>
      <c r="Q30" s="217"/>
      <c r="R30" s="217"/>
      <c r="S30" s="217"/>
    </row>
    <row r="31" spans="1:19" ht="15.75" thickBot="1" x14ac:dyDescent="0.3">
      <c r="A31" s="41" t="s">
        <v>74</v>
      </c>
      <c r="B31" s="27" t="s">
        <v>74</v>
      </c>
      <c r="C31" s="42" t="s">
        <v>75</v>
      </c>
      <c r="D31" s="42" t="s">
        <v>75</v>
      </c>
      <c r="E31" s="42" t="s">
        <v>75</v>
      </c>
      <c r="G31" s="4">
        <v>2</v>
      </c>
      <c r="H31" s="38">
        <f>G31*H35</f>
        <v>2</v>
      </c>
      <c r="I31" s="39">
        <f>G31*I35</f>
        <v>10</v>
      </c>
      <c r="J31" s="39">
        <f>G31*J35</f>
        <v>20</v>
      </c>
      <c r="K31" s="43">
        <f>G31*K35</f>
        <v>30</v>
      </c>
      <c r="L31" s="43">
        <f>G31*L35</f>
        <v>40</v>
      </c>
      <c r="N31" s="19">
        <v>1</v>
      </c>
      <c r="O31" s="19" t="s">
        <v>50</v>
      </c>
      <c r="P31" s="213" t="s">
        <v>76</v>
      </c>
      <c r="Q31" s="213"/>
      <c r="R31" s="213"/>
      <c r="S31" s="213"/>
    </row>
    <row r="32" spans="1:19" x14ac:dyDescent="0.25">
      <c r="A32" s="44" t="s">
        <v>72</v>
      </c>
      <c r="B32" s="45" t="s">
        <v>73</v>
      </c>
      <c r="C32" s="45" t="s">
        <v>73</v>
      </c>
      <c r="D32" s="46" t="s">
        <v>77</v>
      </c>
      <c r="E32" s="46" t="s">
        <v>77</v>
      </c>
      <c r="G32" s="4">
        <v>3</v>
      </c>
      <c r="H32" s="38">
        <f>G32*H35</f>
        <v>3</v>
      </c>
      <c r="I32" s="39">
        <f>G32*I35</f>
        <v>15</v>
      </c>
      <c r="J32" s="47">
        <f>G32*J35</f>
        <v>30</v>
      </c>
      <c r="K32" s="47">
        <f>G32*K35</f>
        <v>45</v>
      </c>
      <c r="L32" s="11">
        <f>G32*L35</f>
        <v>60</v>
      </c>
      <c r="N32" s="24">
        <v>2</v>
      </c>
      <c r="O32" s="24" t="s">
        <v>54</v>
      </c>
      <c r="P32" s="218" t="s">
        <v>78</v>
      </c>
      <c r="Q32" s="218"/>
      <c r="R32" s="218"/>
      <c r="S32" s="218"/>
    </row>
    <row r="33" spans="1:19" ht="15.75" thickBot="1" x14ac:dyDescent="0.3">
      <c r="A33" s="41" t="s">
        <v>74</v>
      </c>
      <c r="B33" s="42" t="s">
        <v>75</v>
      </c>
      <c r="C33" s="42" t="s">
        <v>75</v>
      </c>
      <c r="D33" s="48" t="s">
        <v>79</v>
      </c>
      <c r="E33" s="48" t="s">
        <v>79</v>
      </c>
      <c r="G33" s="4">
        <v>4</v>
      </c>
      <c r="H33" s="38">
        <f>G33*H35</f>
        <v>4</v>
      </c>
      <c r="I33" s="39">
        <f>G33*I35</f>
        <v>20</v>
      </c>
      <c r="J33" s="47">
        <f>G33*J35</f>
        <v>40</v>
      </c>
      <c r="K33" s="11">
        <f>G33*K35</f>
        <v>60</v>
      </c>
      <c r="L33" s="11">
        <f>G33*L35</f>
        <v>80</v>
      </c>
      <c r="N33" s="19">
        <v>3</v>
      </c>
      <c r="O33" s="19" t="s">
        <v>58</v>
      </c>
      <c r="P33" s="213" t="s">
        <v>80</v>
      </c>
      <c r="Q33" s="213"/>
      <c r="R33" s="213"/>
      <c r="S33" s="213"/>
    </row>
    <row r="34" spans="1:19" x14ac:dyDescent="0.25">
      <c r="A34" s="44" t="s">
        <v>72</v>
      </c>
      <c r="B34" s="45" t="s">
        <v>73</v>
      </c>
      <c r="C34" s="46" t="s">
        <v>77</v>
      </c>
      <c r="D34" s="46" t="s">
        <v>77</v>
      </c>
      <c r="E34" s="49" t="s">
        <v>81</v>
      </c>
      <c r="G34" s="4">
        <v>5</v>
      </c>
      <c r="H34" s="38">
        <f>G34*H35</f>
        <v>5</v>
      </c>
      <c r="I34" s="39">
        <f>G34*I35</f>
        <v>25</v>
      </c>
      <c r="J34" s="47">
        <f>G34*J35</f>
        <v>50</v>
      </c>
      <c r="K34" s="11">
        <f>G34*K35</f>
        <v>75</v>
      </c>
      <c r="L34" s="11">
        <f>G34*L35</f>
        <v>100</v>
      </c>
      <c r="N34" s="19">
        <v>4</v>
      </c>
      <c r="O34" s="19" t="s">
        <v>62</v>
      </c>
      <c r="P34" s="50" t="s">
        <v>82</v>
      </c>
      <c r="Q34" s="50"/>
      <c r="R34" s="50"/>
      <c r="S34" s="50"/>
    </row>
    <row r="35" spans="1:19" ht="15.75" thickBot="1" x14ac:dyDescent="0.3">
      <c r="A35" s="41" t="s">
        <v>74</v>
      </c>
      <c r="B35" s="42" t="s">
        <v>75</v>
      </c>
      <c r="C35" s="48" t="s">
        <v>79</v>
      </c>
      <c r="D35" s="48" t="s">
        <v>79</v>
      </c>
      <c r="E35" s="8" t="s">
        <v>79</v>
      </c>
      <c r="G35" s="25"/>
      <c r="H35" s="4">
        <v>1</v>
      </c>
      <c r="I35" s="51">
        <v>5</v>
      </c>
      <c r="J35" s="4">
        <v>10</v>
      </c>
      <c r="K35" s="4">
        <v>15</v>
      </c>
      <c r="L35" s="4">
        <v>20</v>
      </c>
      <c r="N35" s="19">
        <v>5</v>
      </c>
      <c r="O35" s="19" t="s">
        <v>65</v>
      </c>
      <c r="P35" s="213" t="s">
        <v>83</v>
      </c>
      <c r="Q35" s="213"/>
      <c r="R35" s="213"/>
      <c r="S35" s="213"/>
    </row>
    <row r="36" spans="1:19" x14ac:dyDescent="0.25">
      <c r="A36" s="44" t="s">
        <v>72</v>
      </c>
      <c r="B36" s="45" t="s">
        <v>73</v>
      </c>
      <c r="C36" s="46" t="s">
        <v>77</v>
      </c>
      <c r="D36" s="49" t="s">
        <v>81</v>
      </c>
      <c r="E36" s="49" t="s">
        <v>81</v>
      </c>
      <c r="N36" s="29"/>
      <c r="O36" s="30"/>
      <c r="P36" s="52"/>
      <c r="Q36" s="52"/>
      <c r="R36" s="52"/>
      <c r="S36" s="52"/>
    </row>
    <row r="37" spans="1:19" ht="15.75" thickBot="1" x14ac:dyDescent="0.3">
      <c r="A37" s="41" t="s">
        <v>74</v>
      </c>
      <c r="B37" s="42" t="s">
        <v>75</v>
      </c>
      <c r="C37" s="48" t="s">
        <v>79</v>
      </c>
      <c r="D37" s="16" t="s">
        <v>79</v>
      </c>
      <c r="E37" s="8" t="s">
        <v>79</v>
      </c>
      <c r="G37" s="114" t="s">
        <v>84</v>
      </c>
      <c r="H37" s="114"/>
      <c r="I37" s="99" t="s">
        <v>85</v>
      </c>
      <c r="J37" s="99"/>
      <c r="K37" s="99"/>
      <c r="N37" s="40" t="s">
        <v>46</v>
      </c>
      <c r="O37" s="40" t="s">
        <v>7</v>
      </c>
      <c r="P37" s="217"/>
      <c r="Q37" s="217"/>
      <c r="R37" s="217"/>
      <c r="S37" s="217"/>
    </row>
    <row r="38" spans="1:19" x14ac:dyDescent="0.25">
      <c r="A38" s="44" t="s">
        <v>72</v>
      </c>
      <c r="B38" s="45" t="s">
        <v>73</v>
      </c>
      <c r="C38" s="46" t="s">
        <v>77</v>
      </c>
      <c r="D38" s="49" t="s">
        <v>81</v>
      </c>
      <c r="E38" s="49" t="s">
        <v>81</v>
      </c>
      <c r="G38" s="114"/>
      <c r="H38" s="114"/>
      <c r="I38" s="99"/>
      <c r="J38" s="99"/>
      <c r="K38" s="99"/>
      <c r="N38" s="19">
        <v>1</v>
      </c>
      <c r="O38" s="19" t="s">
        <v>67</v>
      </c>
      <c r="P38" s="213" t="s">
        <v>86</v>
      </c>
      <c r="Q38" s="213"/>
      <c r="R38" s="213"/>
      <c r="S38" s="213"/>
    </row>
    <row r="39" spans="1:19" x14ac:dyDescent="0.25">
      <c r="A39" s="41" t="s">
        <v>74</v>
      </c>
      <c r="B39" s="42" t="s">
        <v>75</v>
      </c>
      <c r="C39" s="48" t="s">
        <v>79</v>
      </c>
      <c r="D39" s="8" t="s">
        <v>79</v>
      </c>
      <c r="E39" s="8" t="s">
        <v>79</v>
      </c>
      <c r="G39" s="219" t="s">
        <v>63</v>
      </c>
      <c r="H39" s="219"/>
      <c r="I39" s="220" t="s">
        <v>64</v>
      </c>
      <c r="J39" s="220"/>
      <c r="K39" s="220"/>
      <c r="N39" s="19">
        <v>5</v>
      </c>
      <c r="O39" s="19" t="s">
        <v>68</v>
      </c>
      <c r="P39" s="221" t="s">
        <v>87</v>
      </c>
      <c r="Q39" s="222"/>
      <c r="R39" s="222"/>
      <c r="S39" s="222"/>
    </row>
    <row r="40" spans="1:19" x14ac:dyDescent="0.25">
      <c r="A40" s="34">
        <v>1</v>
      </c>
      <c r="B40" s="34">
        <v>5</v>
      </c>
      <c r="C40" s="34">
        <v>10</v>
      </c>
      <c r="D40" s="34">
        <v>15</v>
      </c>
      <c r="E40" s="34">
        <v>20</v>
      </c>
      <c r="G40" s="219" t="s">
        <v>59</v>
      </c>
      <c r="H40" s="219"/>
      <c r="I40" s="220" t="s">
        <v>60</v>
      </c>
      <c r="J40" s="220"/>
      <c r="K40" s="220"/>
      <c r="N40" s="19">
        <v>10</v>
      </c>
      <c r="O40" s="19" t="s">
        <v>69</v>
      </c>
      <c r="P40" s="213" t="s">
        <v>88</v>
      </c>
      <c r="Q40" s="213"/>
      <c r="R40" s="213"/>
      <c r="S40" s="213"/>
    </row>
    <row r="41" spans="1:19" x14ac:dyDescent="0.25">
      <c r="A41" s="5" t="s">
        <v>67</v>
      </c>
      <c r="B41" s="5" t="s">
        <v>68</v>
      </c>
      <c r="C41" s="5" t="s">
        <v>69</v>
      </c>
      <c r="D41" s="5" t="s">
        <v>62</v>
      </c>
      <c r="E41" s="5" t="s">
        <v>70</v>
      </c>
      <c r="G41" s="219" t="s">
        <v>55</v>
      </c>
      <c r="H41" s="219"/>
      <c r="I41" s="220" t="s">
        <v>56</v>
      </c>
      <c r="J41" s="220"/>
      <c r="K41" s="220"/>
      <c r="N41" s="19">
        <v>15</v>
      </c>
      <c r="O41" s="19" t="s">
        <v>60</v>
      </c>
      <c r="P41" s="213" t="s">
        <v>89</v>
      </c>
      <c r="Q41" s="213"/>
      <c r="R41" s="213"/>
      <c r="S41" s="213"/>
    </row>
    <row r="42" spans="1:19" x14ac:dyDescent="0.25">
      <c r="A42" s="119" t="s">
        <v>7</v>
      </c>
      <c r="B42" s="119"/>
      <c r="C42" s="119"/>
      <c r="D42" s="119"/>
      <c r="E42" s="119"/>
      <c r="G42" s="219" t="s">
        <v>51</v>
      </c>
      <c r="H42" s="219"/>
      <c r="I42" s="220" t="s">
        <v>52</v>
      </c>
      <c r="J42" s="220"/>
      <c r="K42" s="220"/>
      <c r="N42" s="19">
        <v>20</v>
      </c>
      <c r="O42" s="19" t="s">
        <v>70</v>
      </c>
      <c r="P42" s="213" t="s">
        <v>90</v>
      </c>
      <c r="Q42" s="213"/>
      <c r="R42" s="213"/>
      <c r="S42" s="213"/>
    </row>
    <row r="44" spans="1:19" x14ac:dyDescent="0.25">
      <c r="G44" s="99" t="s">
        <v>84</v>
      </c>
      <c r="H44" s="99"/>
      <c r="I44" s="99" t="s">
        <v>91</v>
      </c>
      <c r="J44" s="99"/>
      <c r="K44" s="99"/>
    </row>
    <row r="45" spans="1:19" x14ac:dyDescent="0.25">
      <c r="G45" s="99"/>
      <c r="H45" s="99"/>
      <c r="I45" s="99"/>
      <c r="J45" s="99"/>
      <c r="K45" s="99"/>
    </row>
    <row r="46" spans="1:19" x14ac:dyDescent="0.25">
      <c r="G46" s="219" t="s">
        <v>92</v>
      </c>
      <c r="H46" s="219"/>
      <c r="I46" s="220" t="s">
        <v>64</v>
      </c>
      <c r="J46" s="220"/>
      <c r="K46" s="220"/>
    </row>
    <row r="47" spans="1:19" x14ac:dyDescent="0.25">
      <c r="G47" s="219" t="s">
        <v>59</v>
      </c>
      <c r="H47" s="219"/>
      <c r="I47" s="220" t="s">
        <v>60</v>
      </c>
      <c r="J47" s="220"/>
      <c r="K47" s="220"/>
    </row>
    <row r="48" spans="1:19" x14ac:dyDescent="0.25">
      <c r="G48" s="219" t="s">
        <v>55</v>
      </c>
      <c r="H48" s="219"/>
      <c r="I48" s="220" t="s">
        <v>56</v>
      </c>
      <c r="J48" s="220"/>
      <c r="K48" s="220"/>
    </row>
    <row r="49" spans="7:18" ht="15.75" thickBot="1" x14ac:dyDescent="0.3">
      <c r="G49" s="219" t="s">
        <v>51</v>
      </c>
      <c r="H49" s="219"/>
      <c r="I49" s="220" t="s">
        <v>52</v>
      </c>
      <c r="J49" s="220"/>
      <c r="K49" s="220"/>
    </row>
    <row r="50" spans="7:18" ht="16.5" thickTop="1" thickBot="1" x14ac:dyDescent="0.3">
      <c r="O50" s="227" t="s">
        <v>93</v>
      </c>
      <c r="P50" s="228"/>
      <c r="Q50" s="223" t="s">
        <v>94</v>
      </c>
      <c r="R50" s="224"/>
    </row>
    <row r="51" spans="7:18" ht="16.5" thickTop="1" thickBot="1" x14ac:dyDescent="0.3">
      <c r="O51" s="229"/>
      <c r="P51" s="225"/>
      <c r="Q51" s="225" t="s">
        <v>95</v>
      </c>
      <c r="R51" s="226"/>
    </row>
    <row r="52" spans="7:18" ht="15.75" thickTop="1" x14ac:dyDescent="0.25"/>
  </sheetData>
  <mergeCells count="39">
    <mergeCell ref="Q50:R50"/>
    <mergeCell ref="Q51:R51"/>
    <mergeCell ref="G44:H45"/>
    <mergeCell ref="I44:K45"/>
    <mergeCell ref="G46:H46"/>
    <mergeCell ref="I46:K46"/>
    <mergeCell ref="G47:H47"/>
    <mergeCell ref="I47:K47"/>
    <mergeCell ref="G48:H48"/>
    <mergeCell ref="I48:K48"/>
    <mergeCell ref="G49:H49"/>
    <mergeCell ref="I49:K49"/>
    <mergeCell ref="O50:P51"/>
    <mergeCell ref="G41:H41"/>
    <mergeCell ref="I41:K41"/>
    <mergeCell ref="P41:S41"/>
    <mergeCell ref="A42:E42"/>
    <mergeCell ref="G42:H42"/>
    <mergeCell ref="I42:K42"/>
    <mergeCell ref="P42:S42"/>
    <mergeCell ref="G39:H39"/>
    <mergeCell ref="I39:K39"/>
    <mergeCell ref="P39:S39"/>
    <mergeCell ref="G40:H40"/>
    <mergeCell ref="I40:K40"/>
    <mergeCell ref="P40:S40"/>
    <mergeCell ref="P32:S32"/>
    <mergeCell ref="P33:S33"/>
    <mergeCell ref="P35:S35"/>
    <mergeCell ref="G37:H38"/>
    <mergeCell ref="I37:K38"/>
    <mergeCell ref="P37:S37"/>
    <mergeCell ref="P38:S38"/>
    <mergeCell ref="P31:S31"/>
    <mergeCell ref="A12:E12"/>
    <mergeCell ref="Q13:R13"/>
    <mergeCell ref="A25:E25"/>
    <mergeCell ref="A29:E29"/>
    <mergeCell ref="P30:S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GESTION INTEGRAL</vt:lpstr>
      <vt:lpstr>GESTION INTEGRAL 2021</vt:lpstr>
      <vt:lpstr>GESTION INTEGRAL 2022</vt:lpstr>
      <vt:lpstr>Hoja3</vt:lpstr>
      <vt:lpstr>GESTION INTEGRAL 2023</vt:lpstr>
      <vt:lpstr>CRITERIO</vt:lpstr>
    </vt:vector>
  </TitlesOfParts>
  <Company>DCA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 Tech</dc:creator>
  <cp:lastModifiedBy>ADMINISTRATIVA</cp:lastModifiedBy>
  <cp:lastPrinted>2022-02-01T14:40:52Z</cp:lastPrinted>
  <dcterms:created xsi:type="dcterms:W3CDTF">2019-06-22T15:11:46Z</dcterms:created>
  <dcterms:modified xsi:type="dcterms:W3CDTF">2024-05-22T21:36:43Z</dcterms:modified>
</cp:coreProperties>
</file>