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neco.sharepoint.com/sites/CompartidaTNE/Documentos compartidos/Gestión HSEQ/1. GESTION ESTRATEGICA/REGISTROS 2022/"/>
    </mc:Choice>
  </mc:AlternateContent>
  <xr:revisionPtr revIDLastSave="0" documentId="8_{60D1D032-11F6-44DB-AD7E-467D00555A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2" sheetId="28" r:id="rId1"/>
  </sheets>
  <definedNames>
    <definedName name="_xlnm.Print_Area" localSheetId="0">'2022'!$B$2:$J$57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28" l="1"/>
  <c r="J46" i="28"/>
  <c r="J39" i="28"/>
  <c r="J44" i="28"/>
  <c r="G49" i="28"/>
  <c r="J40" i="28"/>
  <c r="J41" i="28"/>
  <c r="J42" i="28"/>
  <c r="J43" i="28"/>
  <c r="I31" i="28"/>
  <c r="J31" i="28" s="1"/>
  <c r="J33" i="28"/>
  <c r="J15" i="28"/>
  <c r="J13" i="28"/>
  <c r="G47" i="28"/>
  <c r="G39" i="28"/>
  <c r="G40" i="28"/>
  <c r="G41" i="28"/>
  <c r="G42" i="28"/>
  <c r="G44" i="28"/>
  <c r="G43" i="28"/>
  <c r="G46" i="28"/>
  <c r="G38" i="28"/>
  <c r="F31" i="28"/>
  <c r="G31" i="28"/>
  <c r="G30" i="28"/>
  <c r="G19" i="28"/>
  <c r="G15" i="28"/>
  <c r="G13" i="28"/>
  <c r="G14" i="28"/>
  <c r="G28" i="28"/>
  <c r="G25" i="28"/>
  <c r="G37" i="28"/>
  <c r="J10" i="28"/>
  <c r="J48" i="28" l="1"/>
  <c r="G33" i="28"/>
  <c r="J16" i="28"/>
  <c r="G16" i="28"/>
  <c r="J12" i="28" l="1"/>
  <c r="G12" i="28"/>
  <c r="J36" i="28"/>
  <c r="J29" i="28" l="1"/>
  <c r="G29" i="28"/>
  <c r="J32" i="28"/>
  <c r="G21" i="28"/>
  <c r="G22" i="28"/>
  <c r="G17" i="28"/>
  <c r="G11" i="28"/>
  <c r="J17" i="28"/>
  <c r="J14" i="28"/>
  <c r="J11" i="28"/>
  <c r="J38" i="28"/>
  <c r="J49" i="28"/>
  <c r="J37" i="28"/>
  <c r="G48" i="28"/>
  <c r="J21" i="28"/>
  <c r="G36" i="28"/>
  <c r="J35" i="28"/>
  <c r="G35" i="28"/>
  <c r="J27" i="28"/>
  <c r="G27" i="28"/>
  <c r="J34" i="28"/>
  <c r="G34" i="28"/>
  <c r="G32" i="28"/>
  <c r="J28" i="28"/>
  <c r="J26" i="28"/>
  <c r="G26" i="28"/>
  <c r="J24" i="28"/>
  <c r="G24" i="28"/>
  <c r="J22" i="28"/>
  <c r="J20" i="28"/>
  <c r="G20" i="28"/>
  <c r="J19" i="28"/>
  <c r="G10" i="28"/>
  <c r="J51" i="28" l="1"/>
  <c r="D53" i="28" s="1"/>
  <c r="I54" i="28" l="1"/>
</calcChain>
</file>

<file path=xl/sharedStrings.xml><?xml version="1.0" encoding="utf-8"?>
<sst xmlns="http://schemas.openxmlformats.org/spreadsheetml/2006/main" count="108" uniqueCount="79">
  <si>
    <r>
      <t xml:space="preserve">PRESUPUESTO SISTEMA HSEQ AÑO </t>
    </r>
    <r>
      <rPr>
        <b/>
        <u/>
        <sz val="15"/>
        <rFont val="Arial"/>
        <family val="2"/>
      </rPr>
      <t>2022</t>
    </r>
  </si>
  <si>
    <t>Código: GE-FT-08</t>
  </si>
  <si>
    <t>Versión: 1</t>
  </si>
  <si>
    <t>Fecha: 25/01/2018</t>
  </si>
  <si>
    <t>Página 1 de 1</t>
  </si>
  <si>
    <t>ACTIVIDADES A REALIZAR</t>
  </si>
  <si>
    <t>RECURSOS ASIGNADOS</t>
  </si>
  <si>
    <t>PRESUPUESTO 
PROGRAMADO</t>
  </si>
  <si>
    <t>PRESUPUESTO EJECUTADO</t>
  </si>
  <si>
    <t>OBSERVACIONES</t>
  </si>
  <si>
    <t>Unds.</t>
  </si>
  <si>
    <t>Valor por Und.</t>
  </si>
  <si>
    <t>SUBTOTAL</t>
  </si>
  <si>
    <t>PROGRAMA DE  MEDICINA PREVENTIVA Y DEL TRABAJO</t>
  </si>
  <si>
    <t>Exámenes de ingreso, paraclínicos y de egreso, con base en las características de los trabajos a desarrollar y a los riesgos de exposición.</t>
  </si>
  <si>
    <t>Exámenes de  Ingreso (Psicosensométrico)</t>
  </si>
  <si>
    <t>Financieros</t>
  </si>
  <si>
    <t>Exámen Ingreso (Personal administrativo)</t>
  </si>
  <si>
    <t>Examen Poligrafia</t>
  </si>
  <si>
    <t>Financiero</t>
  </si>
  <si>
    <t>Visitas Domicilairias trabajadores</t>
  </si>
  <si>
    <t>Financieros-técnicos,humanos</t>
  </si>
  <si>
    <t>Examen médico ocupacional Periodico</t>
  </si>
  <si>
    <t>Examen médico ocupacional Periodico (Psicisensométrico)</t>
  </si>
  <si>
    <t>Cartilla autocuidado del conductor diseño y divulgacion</t>
  </si>
  <si>
    <t>Exámenes de egreso con base a los factores  de riesgo de exposición.</t>
  </si>
  <si>
    <t>Actividades de Promoción y Prevención en Salud</t>
  </si>
  <si>
    <t>Implementación de los programas de Vigilancia epidemiólogica riesgo biomecanico, pausas activas seguimientos de salud de trabajadores</t>
  </si>
  <si>
    <t>Financieros-Humanos-tecnicos</t>
  </si>
  <si>
    <t xml:space="preserve">Capacitaciones relativas a la medicina preventiva y a la salud, estilos de vida saludable </t>
  </si>
  <si>
    <t>Implementación del Programa de Riesgo Psicosocial y actividad de siembra de arboles (ambiental)</t>
  </si>
  <si>
    <t>Actividades de salud, semana de la salud, visiometrias, actividades encaminadas a factores de rieso en salud (tamizaje de riesgo cardiovascular) - Día de Bienestar</t>
  </si>
  <si>
    <t xml:space="preserve">Financieros
Fondos Pension
ARL
</t>
  </si>
  <si>
    <t>PROGRAMA DE SEGURIDAD INDUSTRIAL</t>
  </si>
  <si>
    <t>Mantenimiento equipos de emergencia (extintores, etc) y actividades Seguridad Vial</t>
  </si>
  <si>
    <t xml:space="preserve">Simulacro de emergencias conductores actividades lúdicas </t>
  </si>
  <si>
    <t>Financieros
Técnicos</t>
  </si>
  <si>
    <t>Actividades de prevención en riesgos viales</t>
  </si>
  <si>
    <t>ARL SURA</t>
  </si>
  <si>
    <t>Inspección y Recarga de Extintor multipropósito
 Oficina</t>
  </si>
  <si>
    <t>Carga de extintores multipropósito polvo químico seco vehículos, mantenimiento</t>
  </si>
  <si>
    <t>Reposición elementos de botiquines vehículos, más elementos bioseguridad Covid 19</t>
  </si>
  <si>
    <t>Pruebas teórico-prácticas para conductores</t>
  </si>
  <si>
    <t>EPP Botas de Seguridad</t>
  </si>
  <si>
    <t>Dotación del Personal incluye Contratista</t>
  </si>
  <si>
    <t>HIGIENE INDUSTRIAL</t>
  </si>
  <si>
    <t>Estudios ambientales con base a los factores  de riesgo identificados como prioritarios ( puestos de trabajo: Iluminación)</t>
  </si>
  <si>
    <t xml:space="preserve"> ADMON Y  MANTENIMIENTO DEL HSEQ</t>
  </si>
  <si>
    <t>Administración del Sist HSEQ - Recurso Humano 
Asesoría</t>
  </si>
  <si>
    <t>Finanacieros / Humanos</t>
  </si>
  <si>
    <t>Auditoria interna o Curso de formación como auditor 
interno</t>
  </si>
  <si>
    <t>Capacitación y aseguramiento del personal y de los contratos a nivel nacional
(Desplazamientos)</t>
  </si>
  <si>
    <t>Fianancieros
Técnicos
Humanos</t>
  </si>
  <si>
    <t>Capacitación Seguridad Vial
(Mecánica básica, Primeros auxilios básicos, manejo defensivo-preventivo)</t>
  </si>
  <si>
    <t>Financieros / Humanos</t>
  </si>
  <si>
    <t>Auditoria Externa</t>
  </si>
  <si>
    <t>Financieros
Técnicos
Humanos</t>
  </si>
  <si>
    <t>Aplicación de Bateria de Riesgo Psicosocial</t>
  </si>
  <si>
    <t xml:space="preserve">Fianancieros
Técnicos
</t>
  </si>
  <si>
    <t>BIENESTAR - RECURSOS HUMANOS</t>
  </si>
  <si>
    <t xml:space="preserve">Obsequio cumpleaños colaboradores directos </t>
  </si>
  <si>
    <t>Celebración día de la mujer (obsequio+compartir)</t>
  </si>
  <si>
    <t>Celebración día del hombre (obsequio+compartir)</t>
  </si>
  <si>
    <t xml:space="preserve">Dia del conductor </t>
  </si>
  <si>
    <t>Actividad fin de año</t>
  </si>
  <si>
    <t>Premios de actividades HSEQ de manera mensual (SST, ambiental y de calidad)</t>
  </si>
  <si>
    <t>Material promocional</t>
  </si>
  <si>
    <t>Carné para los trabajadores</t>
  </si>
  <si>
    <t>Dia de la Familia (se jornada laboral semestral Ley 1857/2017)</t>
  </si>
  <si>
    <t>OPERATIVA</t>
  </si>
  <si>
    <t>Mensualidad Adquisición y mantenimiento software Operativo - Softcoves</t>
  </si>
  <si>
    <t>Mensualidad Mossad - GPS</t>
  </si>
  <si>
    <t>NOTA:</t>
  </si>
  <si>
    <t>% Nivel de Cumplimiento:</t>
  </si>
  <si>
    <r>
      <t>ANÁLISIS:</t>
    </r>
    <r>
      <rPr>
        <sz val="8"/>
        <rFont val="Tahoma"/>
        <family val="2"/>
      </rPr>
      <t xml:space="preserve">
</t>
    </r>
  </si>
  <si>
    <t>Coordinador HSEQ</t>
  </si>
  <si>
    <t>Mauricio Mora</t>
  </si>
  <si>
    <t xml:space="preserve">LICENCIA  EN SALUD OCUPACIONAL No.  Res 1270 de 3/02/2014
</t>
  </si>
  <si>
    <t>GERENTE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</si>
</sst>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\ * #,##0_ ;_ &quot;$&quot;\ * \-#,##0_ ;_ &quot;$&quot;\ * &quot;-&quot;_ ;_ @_ "/>
  </numFmts>
  <fonts count="13">
    <font>
      <sz val="10"/>
      <name val="Arial"/>
    </font>
    <font>
      <sz val="10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0"/>
      <name val="Tahoma"/>
      <family val="2"/>
    </font>
    <font>
      <sz val="8"/>
      <color indexed="10"/>
      <name val="Tahoma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u/>
      <sz val="15"/>
      <name val="Arial"/>
      <family val="2"/>
    </font>
    <font>
      <b/>
      <sz val="8"/>
      <color rgb="FF0070C0"/>
      <name val="Tahoma"/>
      <family val="2"/>
    </font>
    <font>
      <b/>
      <sz val="20"/>
      <color rgb="FFFF0000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/>
      <diagonal/>
    </border>
    <border>
      <left style="dashed">
        <color rgb="FF000000"/>
      </left>
      <right style="dashed">
        <color rgb="FF000000"/>
      </right>
      <top/>
      <bottom/>
      <diagonal/>
    </border>
    <border>
      <left style="dashed">
        <color rgb="FF000000"/>
      </left>
      <right style="dashed">
        <color rgb="FF000000"/>
      </right>
      <top/>
      <bottom style="dashed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6" fillId="0" borderId="0" xfId="0" applyNumberFormat="1" applyFont="1" applyAlignment="1">
      <alignment horizontal="centerContinuous" vertical="center" wrapText="1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left" vertical="center"/>
    </xf>
    <xf numFmtId="3" fontId="5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right" vertical="center"/>
    </xf>
    <xf numFmtId="9" fontId="10" fillId="4" borderId="0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7" xfId="0" applyFont="1" applyBorder="1" applyAlignment="1">
      <alignment vertical="center" textRotation="90" wrapText="1"/>
    </xf>
    <xf numFmtId="0" fontId="4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164" fontId="3" fillId="2" borderId="11" xfId="0" applyNumberFormat="1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3" fontId="4" fillId="0" borderId="8" xfId="0" applyNumberFormat="1" applyFont="1" applyBorder="1" applyAlignment="1">
      <alignment vertical="center"/>
    </xf>
    <xf numFmtId="164" fontId="3" fillId="3" borderId="9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3" fontId="5" fillId="0" borderId="1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textRotation="90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3" fontId="5" fillId="0" borderId="8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textRotation="90" wrapText="1"/>
    </xf>
    <xf numFmtId="164" fontId="2" fillId="2" borderId="1" xfId="0" applyNumberFormat="1" applyFont="1" applyFill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/>
    </xf>
    <xf numFmtId="0" fontId="3" fillId="0" borderId="25" xfId="0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 textRotation="90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3" fontId="3" fillId="3" borderId="21" xfId="0" applyNumberFormat="1" applyFont="1" applyFill="1" applyBorder="1" applyAlignment="1">
      <alignment horizontal="center" vertical="center" wrapText="1"/>
    </xf>
    <xf numFmtId="3" fontId="3" fillId="3" borderId="22" xfId="0" applyNumberFormat="1" applyFont="1" applyFill="1" applyBorder="1" applyAlignment="1">
      <alignment horizontal="center" vertical="center" wrapText="1"/>
    </xf>
    <xf numFmtId="3" fontId="3" fillId="3" borderId="2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12" fillId="2" borderId="16" xfId="0" applyNumberFormat="1" applyFont="1" applyFill="1" applyBorder="1" applyAlignment="1">
      <alignment horizontal="center" vertical="center" wrapText="1"/>
    </xf>
    <xf numFmtId="14" fontId="12" fillId="2" borderId="17" xfId="0" applyNumberFormat="1" applyFont="1" applyFill="1" applyBorder="1" applyAlignment="1">
      <alignment horizontal="center" vertical="center" wrapText="1"/>
    </xf>
    <xf numFmtId="14" fontId="12" fillId="2" borderId="18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1</xdr:row>
      <xdr:rowOff>66675</xdr:rowOff>
    </xdr:from>
    <xdr:to>
      <xdr:col>2</xdr:col>
      <xdr:colOff>1895475</xdr:colOff>
      <xdr:row>1</xdr:row>
      <xdr:rowOff>66675</xdr:rowOff>
    </xdr:to>
    <xdr:pic>
      <xdr:nvPicPr>
        <xdr:cNvPr id="1153" name="1 Imagen" descr="Diapositiva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12" r="29155" b="56810"/>
        <a:stretch>
          <a:fillRect/>
        </a:stretch>
      </xdr:blipFill>
      <xdr:spPr bwMode="auto">
        <a:xfrm>
          <a:off x="1343025" y="200025"/>
          <a:ext cx="121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95250</xdr:rowOff>
    </xdr:from>
    <xdr:to>
      <xdr:col>2</xdr:col>
      <xdr:colOff>1914525</xdr:colOff>
      <xdr:row>4</xdr:row>
      <xdr:rowOff>76200</xdr:rowOff>
    </xdr:to>
    <xdr:pic>
      <xdr:nvPicPr>
        <xdr:cNvPr id="115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8600"/>
          <a:ext cx="1819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552450</xdr:colOff>
      <xdr:row>55</xdr:row>
      <xdr:rowOff>133350</xdr:rowOff>
    </xdr:from>
    <xdr:to>
      <xdr:col>8</xdr:col>
      <xdr:colOff>9525</xdr:colOff>
      <xdr:row>55</xdr:row>
      <xdr:rowOff>723900</xdr:rowOff>
    </xdr:to>
    <xdr:pic>
      <xdr:nvPicPr>
        <xdr:cNvPr id="1155" name="Imagen 4">
          <a:extLst>
            <a:ext uri="{FF2B5EF4-FFF2-40B4-BE49-F238E27FC236}">
              <a16:creationId xmlns:a16="http://schemas.microsoft.com/office/drawing/2014/main" id="{00000000-0008-0000-0000-000083040000}"/>
            </a:ext>
            <a:ext uri="{147F2762-F138-4A5C-976F-8EAC2B608ADB}">
              <a16:predDERef xmlns:a16="http://schemas.microsoft.com/office/drawing/2014/main" pre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17983200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164522</xdr:colOff>
      <xdr:row>55</xdr:row>
      <xdr:rowOff>545521</xdr:rowOff>
    </xdr:from>
    <xdr:to>
      <xdr:col>2</xdr:col>
      <xdr:colOff>2008908</xdr:colOff>
      <xdr:row>56</xdr:row>
      <xdr:rowOff>43295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3" y="18452521"/>
          <a:ext cx="2329295" cy="3810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B2:N58"/>
  <sheetViews>
    <sheetView showGridLines="0" tabSelected="1" topLeftCell="A45" zoomScale="110" zoomScaleNormal="110" workbookViewId="0">
      <selection activeCell="I9" sqref="I9"/>
    </sheetView>
  </sheetViews>
  <sheetFormatPr defaultColWidth="11.42578125" defaultRowHeight="10.15"/>
  <cols>
    <col min="1" max="1" width="2.7109375" style="2" customWidth="1"/>
    <col min="2" max="2" width="7.28515625" style="2" customWidth="1"/>
    <col min="3" max="3" width="37.5703125" style="2" customWidth="1"/>
    <col min="4" max="4" width="21.5703125" style="2" customWidth="1"/>
    <col min="5" max="5" width="7.42578125" style="74" customWidth="1"/>
    <col min="6" max="6" width="13.140625" style="8" customWidth="1"/>
    <col min="7" max="7" width="16.5703125" style="8" customWidth="1"/>
    <col min="8" max="8" width="7.85546875" style="8" customWidth="1"/>
    <col min="9" max="9" width="13.85546875" style="2" customWidth="1"/>
    <col min="10" max="10" width="14.140625" style="2" customWidth="1"/>
    <col min="11" max="11" width="28.28515625" style="75" customWidth="1"/>
    <col min="12" max="16384" width="11.42578125" style="2"/>
  </cols>
  <sheetData>
    <row r="2" spans="2:14" s="1" customFormat="1" ht="18" customHeight="1">
      <c r="B2" s="126"/>
      <c r="C2" s="127"/>
      <c r="D2" s="117" t="s">
        <v>0</v>
      </c>
      <c r="E2" s="118"/>
      <c r="F2" s="118"/>
      <c r="G2" s="118"/>
      <c r="H2" s="119"/>
      <c r="I2" s="114" t="s">
        <v>1</v>
      </c>
      <c r="J2" s="115"/>
      <c r="K2" s="116"/>
    </row>
    <row r="3" spans="2:14" s="1" customFormat="1" ht="15.75" customHeight="1">
      <c r="B3" s="128"/>
      <c r="C3" s="129"/>
      <c r="D3" s="120"/>
      <c r="E3" s="121"/>
      <c r="F3" s="121"/>
      <c r="G3" s="121"/>
      <c r="H3" s="122"/>
      <c r="I3" s="114" t="s">
        <v>2</v>
      </c>
      <c r="J3" s="115"/>
      <c r="K3" s="116"/>
    </row>
    <row r="4" spans="2:14" s="1" customFormat="1" ht="15.75" customHeight="1">
      <c r="B4" s="128"/>
      <c r="C4" s="129"/>
      <c r="D4" s="120"/>
      <c r="E4" s="121"/>
      <c r="F4" s="121"/>
      <c r="G4" s="121"/>
      <c r="H4" s="122"/>
      <c r="I4" s="114" t="s">
        <v>3</v>
      </c>
      <c r="J4" s="115"/>
      <c r="K4" s="116"/>
    </row>
    <row r="5" spans="2:14" s="4" customFormat="1" ht="15.75" customHeight="1">
      <c r="B5" s="130"/>
      <c r="C5" s="131"/>
      <c r="D5" s="123"/>
      <c r="E5" s="124"/>
      <c r="F5" s="124"/>
      <c r="G5" s="124"/>
      <c r="H5" s="125"/>
      <c r="I5" s="138" t="s">
        <v>4</v>
      </c>
      <c r="J5" s="139"/>
      <c r="K5" s="140"/>
    </row>
    <row r="6" spans="2:14" s="4" customFormat="1" ht="26.25" customHeight="1">
      <c r="B6" s="81"/>
      <c r="C6" s="81"/>
      <c r="D6" s="82"/>
      <c r="E6" s="82"/>
      <c r="F6" s="82"/>
      <c r="G6" s="82"/>
      <c r="H6" s="82"/>
      <c r="I6" s="83"/>
      <c r="J6" s="84"/>
      <c r="K6" s="76"/>
    </row>
    <row r="7" spans="2:14" s="1" customFormat="1" ht="33" customHeight="1">
      <c r="B7" s="141" t="s">
        <v>5</v>
      </c>
      <c r="C7" s="142"/>
      <c r="D7" s="143" t="s">
        <v>6</v>
      </c>
      <c r="E7" s="134" t="s">
        <v>7</v>
      </c>
      <c r="F7" s="135"/>
      <c r="G7" s="136"/>
      <c r="H7" s="41" t="s">
        <v>8</v>
      </c>
      <c r="I7" s="41"/>
      <c r="J7" s="41"/>
      <c r="K7" s="137" t="s">
        <v>9</v>
      </c>
    </row>
    <row r="8" spans="2:14" s="1" customFormat="1" ht="25.5" customHeight="1">
      <c r="B8" s="141"/>
      <c r="C8" s="142"/>
      <c r="D8" s="144"/>
      <c r="E8" s="43" t="s">
        <v>10</v>
      </c>
      <c r="F8" s="43" t="s">
        <v>11</v>
      </c>
      <c r="G8" s="44" t="s">
        <v>12</v>
      </c>
      <c r="H8" s="43" t="s">
        <v>10</v>
      </c>
      <c r="I8" s="43" t="s">
        <v>11</v>
      </c>
      <c r="J8" s="43" t="s">
        <v>12</v>
      </c>
      <c r="K8" s="137"/>
    </row>
    <row r="9" spans="2:14" ht="49.5" customHeight="1">
      <c r="B9" s="132" t="s">
        <v>13</v>
      </c>
      <c r="C9" s="20" t="s">
        <v>14</v>
      </c>
      <c r="D9" s="40"/>
      <c r="E9" s="21"/>
      <c r="F9" s="22"/>
      <c r="G9" s="23"/>
      <c r="H9" s="22"/>
      <c r="I9" s="22"/>
      <c r="J9" s="24"/>
      <c r="K9" s="137"/>
    </row>
    <row r="10" spans="2:14" ht="13.5" customHeight="1">
      <c r="B10" s="133"/>
      <c r="C10" s="17" t="s">
        <v>15</v>
      </c>
      <c r="D10" s="38" t="s">
        <v>16</v>
      </c>
      <c r="E10" s="18">
        <v>15</v>
      </c>
      <c r="F10" s="19">
        <v>110000</v>
      </c>
      <c r="G10" s="19">
        <f>E10*F10</f>
        <v>1650000</v>
      </c>
      <c r="H10" s="18">
        <v>4</v>
      </c>
      <c r="I10" s="19">
        <v>110000</v>
      </c>
      <c r="J10" s="19">
        <f>+H10*I10</f>
        <v>440000</v>
      </c>
      <c r="K10" s="15"/>
      <c r="N10" s="3"/>
    </row>
    <row r="11" spans="2:14" ht="13.5" customHeight="1">
      <c r="B11" s="133"/>
      <c r="C11" s="17" t="s">
        <v>17</v>
      </c>
      <c r="D11" s="38" t="s">
        <v>16</v>
      </c>
      <c r="E11" s="18">
        <v>5</v>
      </c>
      <c r="F11" s="19">
        <v>80000</v>
      </c>
      <c r="G11" s="19">
        <f t="shared" ref="G11:G17" si="0">E11*F11</f>
        <v>400000</v>
      </c>
      <c r="H11" s="18">
        <v>4</v>
      </c>
      <c r="I11" s="19">
        <v>80000</v>
      </c>
      <c r="J11" s="19">
        <f t="shared" ref="J11:J17" si="1">+H11*I11</f>
        <v>320000</v>
      </c>
      <c r="K11" s="15"/>
      <c r="N11" s="3"/>
    </row>
    <row r="12" spans="2:14" ht="13.5" customHeight="1">
      <c r="B12" s="133"/>
      <c r="C12" s="102" t="s">
        <v>18</v>
      </c>
      <c r="D12" s="38" t="s">
        <v>19</v>
      </c>
      <c r="E12" s="18">
        <v>20</v>
      </c>
      <c r="F12" s="19">
        <v>16000</v>
      </c>
      <c r="G12" s="19">
        <f>F12*E12</f>
        <v>320000</v>
      </c>
      <c r="H12" s="18">
        <v>8</v>
      </c>
      <c r="I12" s="19">
        <v>90000</v>
      </c>
      <c r="J12" s="19">
        <f>H12*I12</f>
        <v>720000</v>
      </c>
      <c r="K12" s="15"/>
      <c r="N12" s="3"/>
    </row>
    <row r="13" spans="2:14" ht="20.25" customHeight="1">
      <c r="B13" s="133"/>
      <c r="C13" s="102" t="s">
        <v>20</v>
      </c>
      <c r="D13" s="35" t="s">
        <v>21</v>
      </c>
      <c r="E13" s="18">
        <v>15</v>
      </c>
      <c r="F13" s="19">
        <v>140000</v>
      </c>
      <c r="G13" s="19">
        <f>F13*E13</f>
        <v>2100000</v>
      </c>
      <c r="H13" s="18">
        <v>8</v>
      </c>
      <c r="I13" s="19">
        <v>80000</v>
      </c>
      <c r="J13" s="19">
        <f>H13*I13</f>
        <v>640000</v>
      </c>
      <c r="K13" s="15"/>
      <c r="N13" s="3"/>
    </row>
    <row r="14" spans="2:14" ht="13.5" customHeight="1">
      <c r="B14" s="133"/>
      <c r="C14" s="11" t="s">
        <v>22</v>
      </c>
      <c r="D14" s="35" t="s">
        <v>16</v>
      </c>
      <c r="E14" s="12">
        <v>30</v>
      </c>
      <c r="F14" s="14">
        <v>80000</v>
      </c>
      <c r="G14" s="19">
        <f t="shared" si="0"/>
        <v>2400000</v>
      </c>
      <c r="H14" s="12">
        <v>6</v>
      </c>
      <c r="I14" s="13">
        <v>80000</v>
      </c>
      <c r="J14" s="19">
        <f t="shared" si="1"/>
        <v>480000</v>
      </c>
      <c r="K14" s="15"/>
    </row>
    <row r="15" spans="2:14" ht="21" customHeight="1">
      <c r="B15" s="133"/>
      <c r="C15" s="103" t="s">
        <v>23</v>
      </c>
      <c r="D15" s="35" t="s">
        <v>16</v>
      </c>
      <c r="E15" s="25">
        <v>10</v>
      </c>
      <c r="F15" s="14">
        <v>110000</v>
      </c>
      <c r="G15" s="19">
        <f t="shared" si="0"/>
        <v>1100000</v>
      </c>
      <c r="H15" s="25">
        <v>9</v>
      </c>
      <c r="I15" s="13">
        <v>104000</v>
      </c>
      <c r="J15" s="19">
        <f t="shared" si="1"/>
        <v>936000</v>
      </c>
      <c r="K15" s="15"/>
    </row>
    <row r="16" spans="2:14" ht="27.75" customHeight="1">
      <c r="B16" s="133"/>
      <c r="C16" s="90" t="s">
        <v>24</v>
      </c>
      <c r="D16" s="35" t="s">
        <v>21</v>
      </c>
      <c r="E16" s="25">
        <v>1000</v>
      </c>
      <c r="F16" s="14">
        <v>2000</v>
      </c>
      <c r="G16" s="19">
        <f>E16*F16</f>
        <v>2000000</v>
      </c>
      <c r="H16" s="25"/>
      <c r="I16" s="13"/>
      <c r="J16" s="19">
        <f t="shared" si="1"/>
        <v>0</v>
      </c>
      <c r="K16" s="15"/>
    </row>
    <row r="17" spans="2:11" s="1" customFormat="1" ht="24" customHeight="1">
      <c r="B17" s="133"/>
      <c r="C17" s="11" t="s">
        <v>25</v>
      </c>
      <c r="D17" s="36" t="s">
        <v>16</v>
      </c>
      <c r="E17" s="25">
        <v>15</v>
      </c>
      <c r="F17" s="26">
        <v>70000</v>
      </c>
      <c r="G17" s="19">
        <f t="shared" si="0"/>
        <v>1050000</v>
      </c>
      <c r="H17" s="25"/>
      <c r="I17" s="27"/>
      <c r="J17" s="19">
        <f t="shared" si="1"/>
        <v>0</v>
      </c>
      <c r="K17" s="15"/>
    </row>
    <row r="18" spans="2:11" ht="26.25" customHeight="1">
      <c r="B18" s="133"/>
      <c r="C18" s="20" t="s">
        <v>26</v>
      </c>
      <c r="D18" s="37"/>
      <c r="E18" s="29"/>
      <c r="F18" s="30"/>
      <c r="G18" s="31"/>
      <c r="H18" s="29"/>
      <c r="I18" s="31"/>
      <c r="J18" s="32"/>
      <c r="K18" s="77"/>
    </row>
    <row r="19" spans="2:11" ht="33.75" customHeight="1">
      <c r="B19" s="133"/>
      <c r="C19" s="11" t="s">
        <v>27</v>
      </c>
      <c r="D19" s="39" t="s">
        <v>28</v>
      </c>
      <c r="E19" s="28">
        <v>20</v>
      </c>
      <c r="F19" s="19">
        <v>150000</v>
      </c>
      <c r="G19" s="19">
        <f>E19*F19</f>
        <v>3000000</v>
      </c>
      <c r="H19" s="18">
        <v>1</v>
      </c>
      <c r="I19" s="19">
        <v>160000</v>
      </c>
      <c r="J19" s="19">
        <f t="shared" ref="J19:J28" si="2">+H19*I19</f>
        <v>160000</v>
      </c>
      <c r="K19" s="77"/>
    </row>
    <row r="20" spans="2:11" s="5" customFormat="1" ht="33" customHeight="1">
      <c r="B20" s="133"/>
      <c r="C20" s="90" t="s">
        <v>29</v>
      </c>
      <c r="D20" s="39" t="s">
        <v>28</v>
      </c>
      <c r="E20" s="15">
        <v>2</v>
      </c>
      <c r="F20" s="19">
        <v>250000</v>
      </c>
      <c r="G20" s="13">
        <f t="shared" ref="G20:G34" si="3">E20*F20</f>
        <v>500000</v>
      </c>
      <c r="H20" s="12"/>
      <c r="I20" s="13"/>
      <c r="J20" s="13">
        <f t="shared" si="2"/>
        <v>0</v>
      </c>
      <c r="K20" s="78"/>
    </row>
    <row r="21" spans="2:11" s="5" customFormat="1" ht="29.25" customHeight="1">
      <c r="B21" s="133"/>
      <c r="C21" s="90" t="s">
        <v>30</v>
      </c>
      <c r="D21" s="39" t="s">
        <v>28</v>
      </c>
      <c r="E21" s="15">
        <v>2</v>
      </c>
      <c r="F21" s="13">
        <v>300000</v>
      </c>
      <c r="G21" s="13">
        <f t="shared" si="3"/>
        <v>600000</v>
      </c>
      <c r="H21" s="12"/>
      <c r="I21" s="13"/>
      <c r="J21" s="13">
        <f t="shared" si="2"/>
        <v>0</v>
      </c>
      <c r="K21" s="15"/>
    </row>
    <row r="22" spans="2:11" ht="51.75" customHeight="1">
      <c r="B22" s="133"/>
      <c r="C22" s="11" t="s">
        <v>31</v>
      </c>
      <c r="D22" s="39" t="s">
        <v>32</v>
      </c>
      <c r="E22" s="15">
        <v>5</v>
      </c>
      <c r="F22" s="69">
        <v>350000</v>
      </c>
      <c r="G22" s="13">
        <f t="shared" si="3"/>
        <v>1750000</v>
      </c>
      <c r="H22" s="12">
        <v>1</v>
      </c>
      <c r="I22" s="13">
        <v>320000</v>
      </c>
      <c r="J22" s="13">
        <f t="shared" si="2"/>
        <v>320000</v>
      </c>
      <c r="K22" s="89"/>
    </row>
    <row r="23" spans="2:11" ht="24" customHeight="1">
      <c r="B23" s="107" t="s">
        <v>33</v>
      </c>
      <c r="C23" s="42" t="s">
        <v>34</v>
      </c>
      <c r="D23" s="37"/>
      <c r="E23" s="29"/>
      <c r="F23" s="30"/>
      <c r="G23" s="31"/>
      <c r="H23" s="29"/>
      <c r="I23" s="31"/>
      <c r="J23" s="32"/>
      <c r="K23" s="77"/>
    </row>
    <row r="24" spans="2:11" ht="27" customHeight="1">
      <c r="B24" s="108"/>
      <c r="C24" s="11" t="s">
        <v>35</v>
      </c>
      <c r="D24" s="39" t="s">
        <v>36</v>
      </c>
      <c r="E24" s="12">
        <v>2</v>
      </c>
      <c r="F24" s="13">
        <v>300000</v>
      </c>
      <c r="G24" s="13">
        <f t="shared" si="3"/>
        <v>600000</v>
      </c>
      <c r="H24" s="12">
        <v>1</v>
      </c>
      <c r="I24" s="13">
        <v>350000</v>
      </c>
      <c r="J24" s="13">
        <f t="shared" si="2"/>
        <v>350000</v>
      </c>
      <c r="K24" s="15"/>
    </row>
    <row r="25" spans="2:11" ht="27" customHeight="1">
      <c r="B25" s="108"/>
      <c r="C25" s="11" t="s">
        <v>37</v>
      </c>
      <c r="D25" s="39" t="s">
        <v>38</v>
      </c>
      <c r="E25" s="12">
        <v>1</v>
      </c>
      <c r="F25" s="13">
        <v>0</v>
      </c>
      <c r="G25" s="13">
        <f t="shared" si="3"/>
        <v>0</v>
      </c>
      <c r="H25" s="12"/>
      <c r="I25" s="13"/>
      <c r="J25" s="13"/>
      <c r="K25" s="15"/>
    </row>
    <row r="26" spans="2:11" ht="27" customHeight="1">
      <c r="B26" s="108"/>
      <c r="C26" s="11" t="s">
        <v>39</v>
      </c>
      <c r="D26" s="39" t="s">
        <v>36</v>
      </c>
      <c r="E26" s="12">
        <v>1</v>
      </c>
      <c r="F26" s="13">
        <v>30000</v>
      </c>
      <c r="G26" s="13">
        <f t="shared" si="3"/>
        <v>30000</v>
      </c>
      <c r="H26" s="12">
        <v>0</v>
      </c>
      <c r="I26" s="13">
        <v>0</v>
      </c>
      <c r="J26" s="13">
        <f t="shared" si="2"/>
        <v>0</v>
      </c>
      <c r="K26" s="15"/>
    </row>
    <row r="27" spans="2:11" ht="31.5" customHeight="1">
      <c r="B27" s="108"/>
      <c r="C27" s="11" t="s">
        <v>40</v>
      </c>
      <c r="D27" s="39" t="s">
        <v>36</v>
      </c>
      <c r="E27" s="12">
        <v>15</v>
      </c>
      <c r="F27" s="13">
        <v>35000</v>
      </c>
      <c r="G27" s="13">
        <f t="shared" si="3"/>
        <v>525000</v>
      </c>
      <c r="H27" s="12">
        <v>1</v>
      </c>
      <c r="I27" s="13">
        <v>359000</v>
      </c>
      <c r="J27" s="13">
        <f t="shared" si="2"/>
        <v>359000</v>
      </c>
      <c r="K27" s="15"/>
    </row>
    <row r="28" spans="2:11" ht="32.25" customHeight="1">
      <c r="B28" s="108"/>
      <c r="C28" s="11" t="s">
        <v>41</v>
      </c>
      <c r="D28" s="39" t="s">
        <v>16</v>
      </c>
      <c r="E28" s="12">
        <v>0</v>
      </c>
      <c r="F28" s="13">
        <v>500000</v>
      </c>
      <c r="G28" s="13">
        <f>+F28</f>
        <v>500000</v>
      </c>
      <c r="H28" s="12"/>
      <c r="I28" s="13"/>
      <c r="J28" s="13">
        <f t="shared" si="2"/>
        <v>0</v>
      </c>
      <c r="K28" s="15"/>
    </row>
    <row r="29" spans="2:11" ht="27" customHeight="1">
      <c r="B29" s="108"/>
      <c r="C29" s="16" t="s">
        <v>42</v>
      </c>
      <c r="D29" s="39" t="s">
        <v>16</v>
      </c>
      <c r="E29" s="12">
        <v>20</v>
      </c>
      <c r="F29" s="13">
        <v>130000</v>
      </c>
      <c r="G29" s="13">
        <f>E29*F29</f>
        <v>2600000</v>
      </c>
      <c r="H29" s="12"/>
      <c r="I29" s="13"/>
      <c r="J29" s="13">
        <f>+I29</f>
        <v>0</v>
      </c>
      <c r="K29" s="15"/>
    </row>
    <row r="30" spans="2:11" ht="27" customHeight="1">
      <c r="B30" s="85"/>
      <c r="C30" s="11" t="s">
        <v>43</v>
      </c>
      <c r="D30" s="39" t="s">
        <v>16</v>
      </c>
      <c r="E30" s="12">
        <v>15</v>
      </c>
      <c r="F30" s="13">
        <v>85000</v>
      </c>
      <c r="G30" s="13">
        <f>+F30*E30</f>
        <v>1275000</v>
      </c>
      <c r="H30" s="12"/>
      <c r="I30" s="13"/>
      <c r="J30" s="13"/>
      <c r="K30" s="15"/>
    </row>
    <row r="31" spans="2:11" ht="27" customHeight="1">
      <c r="B31" s="85"/>
      <c r="C31" s="11" t="s">
        <v>44</v>
      </c>
      <c r="D31" s="39" t="s">
        <v>16</v>
      </c>
      <c r="E31" s="12">
        <v>26</v>
      </c>
      <c r="F31" s="13">
        <f>+(230000*3)</f>
        <v>690000</v>
      </c>
      <c r="G31" s="13">
        <f>+F31*E31</f>
        <v>17940000</v>
      </c>
      <c r="H31" s="12">
        <v>1</v>
      </c>
      <c r="I31" s="13">
        <f>4046690+199000</f>
        <v>4245690</v>
      </c>
      <c r="J31" s="13">
        <f>H31*I31</f>
        <v>4245690</v>
      </c>
      <c r="K31" s="15"/>
    </row>
    <row r="32" spans="2:11" ht="41.25" customHeight="1">
      <c r="B32" s="100" t="s">
        <v>45</v>
      </c>
      <c r="C32" s="11" t="s">
        <v>46</v>
      </c>
      <c r="D32" s="39" t="s">
        <v>16</v>
      </c>
      <c r="E32" s="12">
        <v>6</v>
      </c>
      <c r="F32" s="13">
        <v>50000</v>
      </c>
      <c r="G32" s="13">
        <f t="shared" si="3"/>
        <v>300000</v>
      </c>
      <c r="H32" s="12"/>
      <c r="I32" s="13"/>
      <c r="J32" s="13">
        <f t="shared" ref="J32" si="4">+H32*I32</f>
        <v>0</v>
      </c>
      <c r="K32" s="15"/>
    </row>
    <row r="33" spans="2:11" ht="45.75" customHeight="1">
      <c r="B33" s="107" t="s">
        <v>47</v>
      </c>
      <c r="C33" s="11" t="s">
        <v>48</v>
      </c>
      <c r="D33" s="39" t="s">
        <v>49</v>
      </c>
      <c r="E33" s="12">
        <v>12</v>
      </c>
      <c r="F33" s="13">
        <v>1900000</v>
      </c>
      <c r="G33" s="13">
        <f>E33*F33</f>
        <v>22800000</v>
      </c>
      <c r="H33" s="12">
        <v>8</v>
      </c>
      <c r="I33" s="13">
        <v>1900000</v>
      </c>
      <c r="J33" s="13">
        <f>H33*I33</f>
        <v>15200000</v>
      </c>
      <c r="K33" s="35"/>
    </row>
    <row r="34" spans="2:11" ht="36.75" customHeight="1">
      <c r="B34" s="108"/>
      <c r="C34" s="11" t="s">
        <v>50</v>
      </c>
      <c r="D34" s="39" t="s">
        <v>49</v>
      </c>
      <c r="E34" s="12">
        <v>1</v>
      </c>
      <c r="F34" s="13">
        <v>1300000</v>
      </c>
      <c r="G34" s="13">
        <f t="shared" si="3"/>
        <v>1300000</v>
      </c>
      <c r="H34" s="12">
        <v>1</v>
      </c>
      <c r="I34" s="13">
        <v>1000000</v>
      </c>
      <c r="J34" s="13">
        <f>H34*I34</f>
        <v>1000000</v>
      </c>
      <c r="K34" s="13"/>
    </row>
    <row r="35" spans="2:11" ht="50.25" customHeight="1">
      <c r="B35" s="108"/>
      <c r="C35" s="87" t="s">
        <v>51</v>
      </c>
      <c r="D35" s="36" t="s">
        <v>52</v>
      </c>
      <c r="E35" s="25">
        <v>6</v>
      </c>
      <c r="F35" s="27">
        <v>800000</v>
      </c>
      <c r="G35" s="27">
        <f t="shared" ref="G35:G48" si="5">E35*F35</f>
        <v>4800000</v>
      </c>
      <c r="H35" s="25">
        <v>1</v>
      </c>
      <c r="I35" s="27">
        <v>1000000</v>
      </c>
      <c r="J35" s="13">
        <f t="shared" ref="J35:J49" si="6">+H35*I35</f>
        <v>1000000</v>
      </c>
      <c r="K35" s="14"/>
    </row>
    <row r="36" spans="2:11" ht="57" customHeight="1">
      <c r="B36" s="108"/>
      <c r="C36" s="87" t="s">
        <v>53</v>
      </c>
      <c r="D36" s="86" t="s">
        <v>54</v>
      </c>
      <c r="E36" s="25">
        <v>30</v>
      </c>
      <c r="F36" s="27">
        <v>80000</v>
      </c>
      <c r="G36" s="27">
        <f t="shared" si="5"/>
        <v>2400000</v>
      </c>
      <c r="H36" s="25">
        <v>1</v>
      </c>
      <c r="I36" s="27">
        <v>100000</v>
      </c>
      <c r="J36" s="13">
        <f>I36</f>
        <v>100000</v>
      </c>
      <c r="K36" s="14"/>
    </row>
    <row r="37" spans="2:11" ht="57" customHeight="1">
      <c r="B37" s="108"/>
      <c r="C37" s="87" t="s">
        <v>55</v>
      </c>
      <c r="D37" s="36" t="s">
        <v>56</v>
      </c>
      <c r="E37" s="25">
        <v>1</v>
      </c>
      <c r="F37" s="27">
        <v>6500000</v>
      </c>
      <c r="G37" s="13">
        <f t="shared" si="5"/>
        <v>6500000</v>
      </c>
      <c r="H37" s="25">
        <v>1</v>
      </c>
      <c r="I37" s="27">
        <v>6648000</v>
      </c>
      <c r="J37" s="13">
        <f t="shared" si="6"/>
        <v>6648000</v>
      </c>
      <c r="K37" s="14"/>
    </row>
    <row r="38" spans="2:11" ht="35.25" customHeight="1">
      <c r="B38" s="108"/>
      <c r="C38" s="11" t="s">
        <v>57</v>
      </c>
      <c r="D38" s="35" t="s">
        <v>58</v>
      </c>
      <c r="E38" s="12">
        <v>1</v>
      </c>
      <c r="F38" s="13">
        <v>30000</v>
      </c>
      <c r="G38" s="13">
        <f>+F38*30</f>
        <v>900000</v>
      </c>
      <c r="H38" s="12"/>
      <c r="I38" s="13"/>
      <c r="J38" s="13">
        <f>+I38</f>
        <v>0</v>
      </c>
      <c r="K38" s="13"/>
    </row>
    <row r="39" spans="2:11" ht="35.25" customHeight="1">
      <c r="B39" s="111" t="s">
        <v>59</v>
      </c>
      <c r="C39" s="104" t="s">
        <v>60</v>
      </c>
      <c r="D39" s="35" t="s">
        <v>16</v>
      </c>
      <c r="E39" s="12">
        <v>32</v>
      </c>
      <c r="F39" s="13">
        <v>45000</v>
      </c>
      <c r="G39" s="13">
        <f t="shared" ref="G39:G44" si="7">E39*F39</f>
        <v>1440000</v>
      </c>
      <c r="H39" s="12">
        <v>89</v>
      </c>
      <c r="I39" s="13">
        <v>45000</v>
      </c>
      <c r="J39" s="13">
        <f>H39*I39</f>
        <v>4005000</v>
      </c>
      <c r="K39" s="13"/>
    </row>
    <row r="40" spans="2:11" ht="35.25" customHeight="1">
      <c r="B40" s="112"/>
      <c r="C40" s="104" t="s">
        <v>61</v>
      </c>
      <c r="D40" s="35" t="s">
        <v>54</v>
      </c>
      <c r="E40" s="12">
        <v>15</v>
      </c>
      <c r="F40" s="13">
        <v>50000</v>
      </c>
      <c r="G40" s="13">
        <f t="shared" si="7"/>
        <v>750000</v>
      </c>
      <c r="H40" s="12">
        <v>1</v>
      </c>
      <c r="I40" s="13">
        <v>4058000</v>
      </c>
      <c r="J40" s="13">
        <f t="shared" ref="J40:J43" si="8">+I40</f>
        <v>4058000</v>
      </c>
      <c r="K40" s="13"/>
    </row>
    <row r="41" spans="2:11" ht="35.25" customHeight="1">
      <c r="B41" s="112"/>
      <c r="C41" s="104" t="s">
        <v>62</v>
      </c>
      <c r="D41" s="35" t="s">
        <v>54</v>
      </c>
      <c r="E41" s="12">
        <v>20</v>
      </c>
      <c r="F41" s="13">
        <v>50000</v>
      </c>
      <c r="G41" s="13">
        <f t="shared" si="7"/>
        <v>1000000</v>
      </c>
      <c r="H41" s="12">
        <v>1</v>
      </c>
      <c r="I41" s="13">
        <v>875000</v>
      </c>
      <c r="J41" s="13">
        <f t="shared" si="8"/>
        <v>875000</v>
      </c>
      <c r="K41" s="13"/>
    </row>
    <row r="42" spans="2:11" ht="35.25" customHeight="1">
      <c r="B42" s="112"/>
      <c r="C42" s="104" t="s">
        <v>63</v>
      </c>
      <c r="D42" s="35" t="s">
        <v>54</v>
      </c>
      <c r="E42" s="12">
        <v>1</v>
      </c>
      <c r="F42" s="13">
        <v>2000000</v>
      </c>
      <c r="G42" s="13">
        <f t="shared" si="7"/>
        <v>2000000</v>
      </c>
      <c r="H42" s="12">
        <v>1</v>
      </c>
      <c r="I42" s="13">
        <v>2700000</v>
      </c>
      <c r="J42" s="13">
        <f t="shared" si="8"/>
        <v>2700000</v>
      </c>
      <c r="K42" s="13"/>
    </row>
    <row r="43" spans="2:11" ht="35.25" customHeight="1">
      <c r="B43" s="112"/>
      <c r="C43" s="104" t="s">
        <v>64</v>
      </c>
      <c r="D43" s="35" t="s">
        <v>16</v>
      </c>
      <c r="E43" s="12">
        <v>1</v>
      </c>
      <c r="F43" s="13">
        <v>6000000</v>
      </c>
      <c r="G43" s="13">
        <f t="shared" si="7"/>
        <v>6000000</v>
      </c>
      <c r="H43" s="12"/>
      <c r="I43" s="13"/>
      <c r="J43" s="13">
        <f t="shared" si="8"/>
        <v>0</v>
      </c>
      <c r="K43" s="13"/>
    </row>
    <row r="44" spans="2:11" ht="35.25" customHeight="1">
      <c r="B44" s="112"/>
      <c r="C44" s="104" t="s">
        <v>65</v>
      </c>
      <c r="D44" s="35" t="s">
        <v>49</v>
      </c>
      <c r="E44" s="12">
        <v>12</v>
      </c>
      <c r="F44" s="13">
        <v>300000</v>
      </c>
      <c r="G44" s="13">
        <f t="shared" si="7"/>
        <v>3600000</v>
      </c>
      <c r="H44" s="12">
        <v>5</v>
      </c>
      <c r="I44" s="13">
        <v>100000</v>
      </c>
      <c r="J44" s="13">
        <f>I44*H44</f>
        <v>500000</v>
      </c>
      <c r="K44" s="13"/>
    </row>
    <row r="45" spans="2:11" ht="35.25" customHeight="1">
      <c r="B45" s="112"/>
      <c r="C45" s="104" t="s">
        <v>66</v>
      </c>
      <c r="D45" s="35" t="s">
        <v>16</v>
      </c>
      <c r="E45" s="12"/>
      <c r="F45" s="13">
        <v>2000000</v>
      </c>
      <c r="G45" s="13">
        <v>2000000</v>
      </c>
      <c r="H45" s="12"/>
      <c r="I45" s="13"/>
      <c r="J45" s="13"/>
      <c r="K45" s="13"/>
    </row>
    <row r="46" spans="2:11" ht="35.25" customHeight="1">
      <c r="B46" s="112"/>
      <c r="C46" s="104" t="s">
        <v>67</v>
      </c>
      <c r="D46" s="35" t="s">
        <v>16</v>
      </c>
      <c r="E46" s="12">
        <v>60</v>
      </c>
      <c r="F46" s="13">
        <v>10000</v>
      </c>
      <c r="G46" s="13">
        <f>(E46*F46)</f>
        <v>600000</v>
      </c>
      <c r="H46" s="12">
        <v>23</v>
      </c>
      <c r="I46" s="13">
        <v>6000</v>
      </c>
      <c r="J46" s="13">
        <f>H46*I46</f>
        <v>138000</v>
      </c>
      <c r="K46" s="13"/>
    </row>
    <row r="47" spans="2:11" ht="35.25" customHeight="1">
      <c r="B47" s="113"/>
      <c r="C47" s="104" t="s">
        <v>68</v>
      </c>
      <c r="D47" s="35" t="s">
        <v>16</v>
      </c>
      <c r="E47" s="12">
        <v>32</v>
      </c>
      <c r="F47" s="13">
        <v>180000</v>
      </c>
      <c r="G47" s="13">
        <f>(E47*F47)</f>
        <v>5760000</v>
      </c>
      <c r="H47" s="12"/>
      <c r="I47" s="13"/>
      <c r="J47" s="13"/>
      <c r="K47" s="13"/>
    </row>
    <row r="48" spans="2:11" ht="73.5" customHeight="1">
      <c r="B48" s="109" t="s">
        <v>69</v>
      </c>
      <c r="C48" s="11" t="s">
        <v>70</v>
      </c>
      <c r="D48" s="35" t="s">
        <v>58</v>
      </c>
      <c r="E48" s="12">
        <v>12</v>
      </c>
      <c r="F48" s="13">
        <v>160000</v>
      </c>
      <c r="G48" s="13">
        <f t="shared" si="5"/>
        <v>1920000</v>
      </c>
      <c r="H48" s="12">
        <v>1</v>
      </c>
      <c r="I48" s="13">
        <v>3863000</v>
      </c>
      <c r="J48" s="13">
        <f>+H48*I48</f>
        <v>3863000</v>
      </c>
      <c r="K48" s="101"/>
    </row>
    <row r="49" spans="2:11" ht="73.5" customHeight="1">
      <c r="B49" s="110"/>
      <c r="C49" s="11" t="s">
        <v>71</v>
      </c>
      <c r="D49" s="35" t="s">
        <v>58</v>
      </c>
      <c r="E49" s="12">
        <v>10</v>
      </c>
      <c r="F49" s="13">
        <v>30000</v>
      </c>
      <c r="G49" s="13">
        <f>(E49*F49)*12</f>
        <v>3600000</v>
      </c>
      <c r="H49" s="12">
        <v>1</v>
      </c>
      <c r="I49" s="13">
        <v>2635000</v>
      </c>
      <c r="J49" s="13">
        <f t="shared" si="6"/>
        <v>2635000</v>
      </c>
      <c r="K49" s="13"/>
    </row>
    <row r="50" spans="2:11" ht="35.25" customHeight="1">
      <c r="B50" s="91"/>
      <c r="C50" s="92"/>
      <c r="D50" s="93"/>
      <c r="E50" s="94"/>
      <c r="F50" s="95"/>
      <c r="G50" s="95"/>
      <c r="H50" s="94"/>
      <c r="I50" s="95"/>
      <c r="J50" s="95"/>
      <c r="K50" s="95"/>
    </row>
    <row r="51" spans="2:11" ht="14.25" customHeight="1">
      <c r="B51" s="58"/>
      <c r="C51" s="59"/>
      <c r="D51" s="59"/>
      <c r="E51" s="70"/>
      <c r="F51" s="60"/>
      <c r="G51" s="66">
        <f>SUM(G10:G49)</f>
        <v>108010000</v>
      </c>
      <c r="H51" s="67"/>
      <c r="I51" s="59"/>
      <c r="J51" s="68">
        <f>SUM(J10:J49)</f>
        <v>51692690</v>
      </c>
      <c r="K51" s="6"/>
    </row>
    <row r="52" spans="2:11" ht="14.25" customHeight="1">
      <c r="B52" s="61"/>
      <c r="C52" s="9" t="s">
        <v>72</v>
      </c>
      <c r="D52" s="7"/>
      <c r="E52" s="71"/>
      <c r="F52" s="10"/>
      <c r="G52" s="10"/>
      <c r="H52" s="10"/>
      <c r="I52" s="7"/>
      <c r="J52" s="62"/>
      <c r="K52" s="79"/>
    </row>
    <row r="53" spans="2:11" ht="14.25" customHeight="1">
      <c r="B53" s="61"/>
      <c r="C53" s="33" t="s">
        <v>73</v>
      </c>
      <c r="D53" s="34">
        <f>J51/G51</f>
        <v>0.47859170447180815</v>
      </c>
      <c r="E53" s="71"/>
      <c r="F53" s="10"/>
      <c r="G53" s="10"/>
      <c r="H53" s="10"/>
      <c r="I53" s="7"/>
      <c r="J53" s="62"/>
      <c r="K53" s="79"/>
    </row>
    <row r="54" spans="2:11" ht="36" customHeight="1">
      <c r="B54" s="52"/>
      <c r="C54" s="63" t="s">
        <v>74</v>
      </c>
      <c r="D54" s="63"/>
      <c r="E54" s="72"/>
      <c r="F54" s="63"/>
      <c r="G54" s="63"/>
      <c r="H54" s="63"/>
      <c r="I54" s="64">
        <f>SUM(G51-J51)</f>
        <v>56317310</v>
      </c>
      <c r="J54" s="65"/>
      <c r="K54" s="80"/>
    </row>
    <row r="55" spans="2:11" ht="36" customHeight="1">
      <c r="B55" s="61"/>
      <c r="C55" s="96"/>
      <c r="D55" s="96"/>
      <c r="E55" s="80"/>
      <c r="F55" s="96"/>
      <c r="G55" s="96"/>
      <c r="H55" s="96"/>
      <c r="I55" s="97"/>
      <c r="J55" s="98"/>
      <c r="K55" s="80"/>
    </row>
    <row r="56" spans="2:11" ht="69.75" customHeight="1">
      <c r="B56" s="47"/>
      <c r="C56" s="48" t="s">
        <v>75</v>
      </c>
      <c r="D56" s="48"/>
      <c r="E56" s="105" t="s">
        <v>76</v>
      </c>
      <c r="F56" s="105"/>
      <c r="G56" s="99"/>
      <c r="H56" s="49"/>
      <c r="I56" s="50"/>
      <c r="J56" s="51"/>
    </row>
    <row r="57" spans="2:11" ht="36.75" customHeight="1">
      <c r="B57" s="52"/>
      <c r="C57" s="53" t="s">
        <v>77</v>
      </c>
      <c r="D57" s="54"/>
      <c r="E57" s="106" t="s">
        <v>78</v>
      </c>
      <c r="F57" s="106"/>
      <c r="G57" s="88"/>
      <c r="H57" s="55"/>
      <c r="I57" s="56"/>
      <c r="J57" s="57"/>
    </row>
    <row r="58" spans="2:11">
      <c r="C58" s="45"/>
      <c r="D58" s="45"/>
      <c r="E58" s="73"/>
      <c r="F58" s="46"/>
      <c r="G58" s="46"/>
      <c r="H58" s="46"/>
    </row>
  </sheetData>
  <mergeCells count="17">
    <mergeCell ref="I2:K2"/>
    <mergeCell ref="D2:H5"/>
    <mergeCell ref="B2:C5"/>
    <mergeCell ref="B9:B22"/>
    <mergeCell ref="E7:G7"/>
    <mergeCell ref="K7:K9"/>
    <mergeCell ref="I3:K3"/>
    <mergeCell ref="I4:K4"/>
    <mergeCell ref="I5:K5"/>
    <mergeCell ref="B7:C8"/>
    <mergeCell ref="D7:D8"/>
    <mergeCell ref="E56:F56"/>
    <mergeCell ref="E57:F57"/>
    <mergeCell ref="B23:B29"/>
    <mergeCell ref="B48:B49"/>
    <mergeCell ref="B33:B38"/>
    <mergeCell ref="B39:B47"/>
  </mergeCells>
  <printOptions horizontalCentered="1" verticalCentered="1"/>
  <pageMargins left="0.39370078740157483" right="0.59055118110236227" top="0.59055118110236227" bottom="0.59055118110236227" header="0" footer="0"/>
  <pageSetup scale="60" fitToHeight="2" orientation="landscape" horizontalDpi="300" verticalDpi="300" r:id="rId1"/>
  <headerFooter alignWithMargins="0">
    <oddHeader xml:space="preserve">&amp;C </oddHeader>
  </headerFooter>
  <ignoredErrors>
    <ignoredError sqref="J12 G1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0a869d-cec4-4f9f-ad5f-6abe3d0f0ae2">
      <UserInfo>
        <DisplayName>Luz Adriana  Melo Vanegas</DisplayName>
        <AccountId>17</AccountId>
        <AccountType/>
      </UserInfo>
      <UserInfo>
        <DisplayName>Transportes Especiales Nueva Era</DisplayName>
        <AccountId>139</AccountId>
        <AccountType/>
      </UserInfo>
      <UserInfo>
        <DisplayName>Myriam Luna Duran</DisplayName>
        <AccountId>16</AccountId>
        <AccountType/>
      </UserInfo>
      <UserInfo>
        <DisplayName>Mauricio Mora Duran</DisplayName>
        <AccountId>14</AccountId>
        <AccountType/>
      </UserInfo>
    </SharedWithUsers>
    <Contrato_x0020_Activo xmlns="25c15988-2876-44c7-abc0-1bdffd82a190">true</Contrato_x0020_Activo>
    <lcf76f155ced4ddcb4097134ff3c332f xmlns="25c15988-2876-44c7-abc0-1bdffd82a190">
      <Terms xmlns="http://schemas.microsoft.com/office/infopath/2007/PartnerControls"/>
    </lcf76f155ced4ddcb4097134ff3c332f>
    <TaxCatchAll xmlns="ec0a869d-cec4-4f9f-ad5f-6abe3d0f0ae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3FE989F8CBD46B26CBBE909B6ABC4" ma:contentTypeVersion="19" ma:contentTypeDescription="Crear nuevo documento." ma:contentTypeScope="" ma:versionID="fa7204d54430a7e9c1e67f48665b6a0b">
  <xsd:schema xmlns:xsd="http://www.w3.org/2001/XMLSchema" xmlns:xs="http://www.w3.org/2001/XMLSchema" xmlns:p="http://schemas.microsoft.com/office/2006/metadata/properties" xmlns:ns2="25c15988-2876-44c7-abc0-1bdffd82a190" xmlns:ns3="ec0a869d-cec4-4f9f-ad5f-6abe3d0f0ae2" targetNamespace="http://schemas.microsoft.com/office/2006/metadata/properties" ma:root="true" ma:fieldsID="f3b689e2b6f4f130cb02ba860c73711d" ns2:_="" ns3:_="">
    <xsd:import namespace="25c15988-2876-44c7-abc0-1bdffd82a190"/>
    <xsd:import namespace="ec0a869d-cec4-4f9f-ad5f-6abe3d0f0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rato_x0020_Activ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5988-2876-44c7-abc0-1bdffd82a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ntrato_x0020_Activo" ma:index="21" nillable="true" ma:displayName="Contrato Activo" ma:default="1" ma:internalName="Contrato_x0020_Activo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35e9f9a-3d58-498d-8726-342365405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a869d-cec4-4f9f-ad5f-6abe3d0f0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d63409-134b-489a-88c1-01316cd55720}" ma:internalName="TaxCatchAll" ma:showField="CatchAllData" ma:web="ec0a869d-cec4-4f9f-ad5f-6abe3d0f0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90E0F7-5592-4554-9FAF-3BD4B8AFF4F5}"/>
</file>

<file path=customXml/itemProps2.xml><?xml version="1.0" encoding="utf-8"?>
<ds:datastoreItem xmlns:ds="http://schemas.openxmlformats.org/officeDocument/2006/customXml" ds:itemID="{8B76DC9B-D759-422B-8B58-DBA62E51FBAF}"/>
</file>

<file path=customXml/itemProps3.xml><?xml version="1.0" encoding="utf-8"?>
<ds:datastoreItem xmlns:ds="http://schemas.openxmlformats.org/officeDocument/2006/customXml" ds:itemID="{4C10CCFE-11C8-45E8-BA15-76F7E91298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1998-11-05T22:43:30Z</dcterms:created>
  <dcterms:modified xsi:type="dcterms:W3CDTF">2024-12-11T17:07:26Z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0x01010096D3FE989F8CBD46B26CBBE909B6ABC4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