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UPERIOR\SARAH\CARTERAS\"/>
    </mc:Choice>
  </mc:AlternateContent>
  <xr:revisionPtr revIDLastSave="0" documentId="13_ncr:1_{5FF66E07-07A4-40A1-8AA7-DF08C7079931}" xr6:coauthVersionLast="47" xr6:coauthVersionMax="47" xr10:uidLastSave="{00000000-0000-0000-0000-000000000000}"/>
  <bookViews>
    <workbookView xWindow="-120" yWindow="-120" windowWidth="29040" windowHeight="15720" activeTab="4" xr2:uid="{2F988C61-74AA-46C6-B928-32AC8E903DB9}"/>
  </bookViews>
  <sheets>
    <sheet name="2023" sheetId="7" r:id="rId1"/>
    <sheet name="2024" sheetId="1" r:id="rId2"/>
    <sheet name="Datos" sheetId="2" state="hidden" r:id="rId3"/>
    <sheet name="CARROS" sheetId="3" state="hidden" r:id="rId4"/>
    <sheet name="2025" sheetId="4" r:id="rId5"/>
    <sheet name="LIQUIDACION" sheetId="6" r:id="rId6"/>
  </sheets>
  <definedNames>
    <definedName name="_xlnm._FilterDatabase" localSheetId="0" hidden="1">'2023'!$B$3:$F$73</definedName>
    <definedName name="_xlnm._FilterDatabase" localSheetId="3" hidden="1">CARROS!$A$3:$P$46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" i="4" l="1"/>
  <c r="E121" i="4"/>
  <c r="G124" i="4"/>
  <c r="G122" i="4"/>
  <c r="E120" i="4"/>
  <c r="J127" i="4" l="1"/>
  <c r="J125" i="4"/>
  <c r="L15" i="6"/>
  <c r="G120" i="4"/>
  <c r="G119" i="4"/>
  <c r="G118" i="4"/>
  <c r="G117" i="4"/>
  <c r="F119" i="4"/>
  <c r="F118" i="4"/>
  <c r="F117" i="4"/>
  <c r="E112" i="4"/>
  <c r="H89" i="4"/>
  <c r="G82" i="4" l="1"/>
  <c r="G79" i="4"/>
  <c r="G78" i="4"/>
  <c r="G77" i="4"/>
  <c r="G84" i="4"/>
  <c r="G76" i="4"/>
  <c r="G85" i="4"/>
  <c r="G80" i="4"/>
  <c r="G73" i="4"/>
  <c r="G64" i="4"/>
  <c r="G69" i="4"/>
  <c r="G87" i="4"/>
  <c r="H87" i="4" s="1"/>
  <c r="E89" i="4" l="1"/>
  <c r="F10" i="6" s="1"/>
  <c r="G88" i="4"/>
  <c r="H88" i="4" s="1"/>
  <c r="F6" i="6"/>
  <c r="G135" i="1"/>
  <c r="H135" i="1"/>
  <c r="F5" i="6"/>
  <c r="F74" i="7"/>
  <c r="E74" i="7"/>
  <c r="D74" i="7"/>
  <c r="D119" i="4"/>
  <c r="G86" i="4"/>
  <c r="H86" i="4" s="1"/>
  <c r="H85" i="4"/>
  <c r="H84" i="4"/>
  <c r="G83" i="4"/>
  <c r="H83" i="4" s="1"/>
  <c r="H82" i="4"/>
  <c r="G81" i="4"/>
  <c r="H81" i="4" s="1"/>
  <c r="H80" i="4"/>
  <c r="H79" i="4"/>
  <c r="H78" i="4"/>
  <c r="H77" i="4"/>
  <c r="H76" i="4"/>
  <c r="G75" i="4"/>
  <c r="H75" i="4" s="1"/>
  <c r="G90" i="4"/>
  <c r="H90" i="4" s="1"/>
  <c r="G74" i="4"/>
  <c r="H74" i="4" s="1"/>
  <c r="H73" i="4"/>
  <c r="G72" i="4"/>
  <c r="H72" i="4" s="1"/>
  <c r="L9" i="6" l="1"/>
  <c r="L10" i="6"/>
  <c r="L8" i="6"/>
  <c r="G53" i="4"/>
  <c r="G66" i="4"/>
  <c r="G70" i="4"/>
  <c r="G63" i="4"/>
  <c r="G62" i="4"/>
  <c r="G61" i="4"/>
  <c r="G65" i="4"/>
  <c r="G67" i="4"/>
  <c r="G57" i="4"/>
  <c r="H57" i="4" l="1"/>
  <c r="H61" i="4"/>
  <c r="H62" i="4"/>
  <c r="H63" i="4"/>
  <c r="H65" i="4"/>
  <c r="H66" i="4"/>
  <c r="H67" i="4"/>
  <c r="H70" i="4"/>
  <c r="G58" i="4"/>
  <c r="H58" i="4" s="1"/>
  <c r="G59" i="4"/>
  <c r="H59" i="4" s="1"/>
  <c r="G60" i="4"/>
  <c r="H60" i="4" s="1"/>
  <c r="H64" i="4"/>
  <c r="G68" i="4"/>
  <c r="H68" i="4" s="1"/>
  <c r="H69" i="4"/>
  <c r="G71" i="4"/>
  <c r="H71" i="4" s="1"/>
  <c r="G56" i="4"/>
  <c r="H56" i="4" s="1"/>
  <c r="J92" i="4" l="1"/>
  <c r="J91" i="4" s="1"/>
  <c r="G49" i="4"/>
  <c r="G52" i="4" l="1"/>
  <c r="G41" i="4"/>
  <c r="G45" i="4"/>
  <c r="G50" i="4"/>
  <c r="G51" i="4"/>
  <c r="G46" i="4"/>
  <c r="G43" i="4"/>
  <c r="G42" i="4" l="1"/>
  <c r="H42" i="4" s="1"/>
  <c r="G55" i="4"/>
  <c r="H55" i="4" s="1"/>
  <c r="G38" i="4"/>
  <c r="H38" i="4" s="1"/>
  <c r="G47" i="4"/>
  <c r="H47" i="4" s="1"/>
  <c r="G40" i="4"/>
  <c r="H40" i="4" s="1"/>
  <c r="G54" i="4"/>
  <c r="H54" i="4" s="1"/>
  <c r="G35" i="4"/>
  <c r="H41" i="4"/>
  <c r="H43" i="4"/>
  <c r="H45" i="4"/>
  <c r="H46" i="4"/>
  <c r="H50" i="4"/>
  <c r="H51" i="4"/>
  <c r="H52" i="4"/>
  <c r="H53" i="4"/>
  <c r="H49" i="4"/>
  <c r="G48" i="4"/>
  <c r="H48" i="4" s="1"/>
  <c r="G44" i="4"/>
  <c r="H44" i="4" s="1"/>
  <c r="G39" i="4"/>
  <c r="H39" i="4" s="1"/>
  <c r="G22" i="4" l="1"/>
  <c r="H22" i="4" s="1"/>
  <c r="G29" i="4"/>
  <c r="H29" i="4" s="1"/>
  <c r="G36" i="4"/>
  <c r="H36" i="4" s="1"/>
  <c r="G37" i="4"/>
  <c r="H37" i="4" s="1"/>
  <c r="G28" i="4"/>
  <c r="H28" i="4" s="1"/>
  <c r="G31" i="4"/>
  <c r="G32" i="4"/>
  <c r="H32" i="4" s="1"/>
  <c r="G27" i="4"/>
  <c r="H27" i="4" s="1"/>
  <c r="H35" i="4"/>
  <c r="G34" i="4"/>
  <c r="H34" i="4" s="1"/>
  <c r="G33" i="4"/>
  <c r="H33" i="4" s="1"/>
  <c r="G30" i="4"/>
  <c r="H30" i="4" s="1"/>
  <c r="G26" i="4"/>
  <c r="H26" i="4" s="1"/>
  <c r="G25" i="4"/>
  <c r="H25" i="4" s="1"/>
  <c r="G24" i="4"/>
  <c r="H24" i="4" s="1"/>
  <c r="G23" i="4"/>
  <c r="H23" i="4" s="1"/>
  <c r="G21" i="4"/>
  <c r="H21" i="4" s="1"/>
  <c r="D155" i="1"/>
  <c r="D154" i="1"/>
  <c r="E100" i="4"/>
  <c r="G19" i="4"/>
  <c r="H19" i="4" s="1"/>
  <c r="G15" i="4"/>
  <c r="H15" i="4" s="1"/>
  <c r="G13" i="4"/>
  <c r="H13" i="4" s="1"/>
  <c r="G12" i="4"/>
  <c r="H12" i="4" s="1"/>
  <c r="G20" i="4"/>
  <c r="H20" i="4" s="1"/>
  <c r="G18" i="4"/>
  <c r="H18" i="4" s="1"/>
  <c r="G17" i="4"/>
  <c r="H17" i="4" s="1"/>
  <c r="G16" i="4"/>
  <c r="H16" i="4" s="1"/>
  <c r="G14" i="4"/>
  <c r="H14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G89" i="4" l="1"/>
  <c r="H5" i="4"/>
  <c r="H31" i="4"/>
  <c r="E111" i="4"/>
  <c r="P47" i="3"/>
  <c r="F170" i="1" s="1"/>
  <c r="H158" i="1"/>
  <c r="H159" i="1"/>
  <c r="H160" i="1"/>
  <c r="I158" i="1"/>
  <c r="I159" i="1"/>
  <c r="I179" i="1"/>
  <c r="I178" i="1"/>
  <c r="H179" i="1"/>
  <c r="H180" i="1"/>
  <c r="H178" i="1"/>
  <c r="H170" i="1" l="1"/>
  <c r="I170" i="1"/>
  <c r="G170" i="1"/>
  <c r="F7" i="6" l="1"/>
  <c r="F8" i="6" s="1"/>
  <c r="L7" i="6" s="1"/>
  <c r="L13" i="6" s="1"/>
  <c r="L16" i="6" s="1"/>
  <c r="J170" i="1"/>
  <c r="D152" i="1" l="1"/>
  <c r="I160" i="1" l="1"/>
  <c r="I161" i="1"/>
  <c r="I162" i="1"/>
  <c r="I163" i="1"/>
  <c r="I164" i="1"/>
  <c r="I165" i="1"/>
  <c r="I166" i="1"/>
  <c r="I167" i="1"/>
  <c r="I168" i="1"/>
  <c r="I169" i="1"/>
  <c r="H161" i="1"/>
  <c r="H162" i="1"/>
  <c r="H163" i="1"/>
  <c r="H164" i="1"/>
  <c r="H165" i="1"/>
  <c r="H166" i="1"/>
  <c r="H167" i="1"/>
  <c r="H168" i="1"/>
  <c r="H169" i="1"/>
  <c r="G159" i="1"/>
  <c r="J159" i="1" s="1"/>
  <c r="G160" i="1"/>
  <c r="J160" i="1" s="1"/>
  <c r="G161" i="1"/>
  <c r="J161" i="1" s="1"/>
  <c r="G162" i="1"/>
  <c r="G163" i="1"/>
  <c r="G164" i="1"/>
  <c r="G165" i="1"/>
  <c r="G166" i="1"/>
  <c r="D166" i="1" s="1"/>
  <c r="G167" i="1"/>
  <c r="D167" i="1" s="1"/>
  <c r="G168" i="1"/>
  <c r="D168" i="1" s="1"/>
  <c r="G169" i="1"/>
  <c r="D169" i="1" s="1"/>
  <c r="G158" i="1"/>
  <c r="J165" i="1" l="1"/>
  <c r="I171" i="1"/>
  <c r="I173" i="1" s="1"/>
  <c r="H171" i="1"/>
  <c r="H173" i="1" s="1"/>
  <c r="J164" i="1"/>
  <c r="J163" i="1"/>
  <c r="J167" i="1"/>
  <c r="G171" i="1"/>
  <c r="J162" i="1"/>
  <c r="J158" i="1"/>
  <c r="J169" i="1"/>
  <c r="J168" i="1"/>
  <c r="J166" i="1"/>
  <c r="E135" i="1"/>
  <c r="G122" i="1"/>
  <c r="G127" i="1"/>
  <c r="G121" i="1"/>
  <c r="G125" i="1"/>
  <c r="G123" i="1"/>
  <c r="J171" i="1" l="1"/>
  <c r="J173" i="1" s="1"/>
  <c r="G126" i="1" l="1"/>
  <c r="H126" i="1" s="1"/>
  <c r="G132" i="1"/>
  <c r="G130" i="1"/>
  <c r="H130" i="1" s="1"/>
  <c r="G129" i="1"/>
  <c r="H129" i="1" s="1"/>
  <c r="G128" i="1"/>
  <c r="H128" i="1" s="1"/>
  <c r="H127" i="1"/>
  <c r="H125" i="1"/>
  <c r="G124" i="1"/>
  <c r="H124" i="1" s="1"/>
  <c r="H123" i="1"/>
  <c r="H121" i="1"/>
  <c r="G120" i="1"/>
  <c r="H120" i="1" s="1"/>
  <c r="G119" i="1"/>
  <c r="H119" i="1" s="1"/>
  <c r="G118" i="1"/>
  <c r="G117" i="1"/>
  <c r="H117" i="1" s="1"/>
  <c r="G116" i="1"/>
  <c r="H116" i="1" s="1"/>
  <c r="H118" i="1"/>
  <c r="H122" i="1"/>
  <c r="G115" i="1"/>
  <c r="G113" i="1" l="1"/>
  <c r="G114" i="1"/>
  <c r="G108" i="1" l="1"/>
  <c r="H108" i="1" s="1"/>
  <c r="G107" i="1"/>
  <c r="H107" i="1" s="1"/>
  <c r="H115" i="1"/>
  <c r="G101" i="1"/>
  <c r="H113" i="1"/>
  <c r="H114" i="1"/>
  <c r="G102" i="1"/>
  <c r="H102" i="1" s="1"/>
  <c r="G103" i="1"/>
  <c r="H103" i="1" s="1"/>
  <c r="G104" i="1"/>
  <c r="H104" i="1" s="1"/>
  <c r="G105" i="1"/>
  <c r="H105" i="1" s="1"/>
  <c r="G106" i="1"/>
  <c r="H106" i="1" s="1"/>
  <c r="G109" i="1"/>
  <c r="H109" i="1" s="1"/>
  <c r="G110" i="1"/>
  <c r="H110" i="1" s="1"/>
  <c r="G111" i="1"/>
  <c r="H111" i="1" s="1"/>
  <c r="G112" i="1"/>
  <c r="H112" i="1" s="1"/>
  <c r="G95" i="1" l="1"/>
  <c r="H95" i="1" s="1"/>
  <c r="G100" i="1"/>
  <c r="H100" i="1" s="1"/>
  <c r="H101" i="1"/>
  <c r="G93" i="1"/>
  <c r="H93" i="1" s="1"/>
  <c r="G94" i="1"/>
  <c r="H94" i="1" s="1"/>
  <c r="G96" i="1"/>
  <c r="H96" i="1" s="1"/>
  <c r="G97" i="1"/>
  <c r="H97" i="1" s="1"/>
  <c r="G98" i="1"/>
  <c r="H98" i="1" s="1"/>
  <c r="G92" i="1"/>
  <c r="H92" i="1" s="1"/>
  <c r="G91" i="1"/>
  <c r="H91" i="1" s="1"/>
  <c r="G99" i="1"/>
  <c r="H99" i="1" s="1"/>
  <c r="G90" i="1"/>
  <c r="H90" i="1" s="1"/>
  <c r="G89" i="1"/>
  <c r="G79" i="1" l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H89" i="1"/>
  <c r="G78" i="1"/>
  <c r="H78" i="1" s="1"/>
  <c r="G66" i="1" l="1"/>
  <c r="H66" i="1" s="1"/>
  <c r="G76" i="1" l="1"/>
  <c r="H76" i="1" s="1"/>
  <c r="G75" i="1"/>
  <c r="H75" i="1" s="1"/>
  <c r="G77" i="1"/>
  <c r="H77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G64" i="1"/>
  <c r="G55" i="1"/>
  <c r="G54" i="1"/>
  <c r="G50" i="1"/>
  <c r="G51" i="1"/>
  <c r="G52" i="1"/>
  <c r="G53" i="1"/>
  <c r="G56" i="1"/>
  <c r="G57" i="1"/>
  <c r="G58" i="1"/>
  <c r="G59" i="1"/>
  <c r="G60" i="1"/>
  <c r="G61" i="1"/>
  <c r="G62" i="1"/>
  <c r="G63" i="1"/>
  <c r="G49" i="1"/>
  <c r="G48" i="1"/>
  <c r="G47" i="1"/>
  <c r="G45" i="1"/>
  <c r="G46" i="1"/>
  <c r="K145" i="1" l="1"/>
  <c r="G44" i="1" l="1"/>
  <c r="H44" i="1" s="1"/>
  <c r="G39" i="1"/>
  <c r="H39" i="1" s="1"/>
  <c r="G43" i="1"/>
  <c r="G41" i="1"/>
  <c r="H41" i="1" s="1"/>
  <c r="G40" i="1"/>
  <c r="H40" i="1" s="1"/>
  <c r="G38" i="1"/>
  <c r="H38" i="1" s="1"/>
  <c r="G37" i="1"/>
  <c r="H37" i="1" s="1"/>
  <c r="G36" i="1"/>
  <c r="H36" i="1" s="1"/>
  <c r="G35" i="1"/>
  <c r="H35" i="1" s="1"/>
  <c r="G42" i="1"/>
  <c r="H42" i="1" s="1"/>
  <c r="H43" i="1"/>
  <c r="G34" i="1" l="1"/>
  <c r="H34" i="1" s="1"/>
  <c r="G33" i="1"/>
  <c r="H33" i="1" s="1"/>
  <c r="G32" i="1"/>
  <c r="H32" i="1" s="1"/>
  <c r="G31" i="1"/>
  <c r="H31" i="1" s="1"/>
  <c r="G30" i="1"/>
  <c r="H30" i="1"/>
  <c r="G29" i="1"/>
  <c r="H29" i="1" s="1"/>
  <c r="G28" i="1"/>
  <c r="H28" i="1" s="1"/>
  <c r="G27" i="1"/>
  <c r="H27" i="1" s="1"/>
  <c r="G26" i="1"/>
  <c r="H26" i="1" s="1"/>
  <c r="G20" i="1" l="1"/>
  <c r="H20" i="1" s="1"/>
  <c r="G16" i="1"/>
  <c r="H16" i="1" s="1"/>
  <c r="G23" i="1"/>
  <c r="H23" i="1" s="1"/>
  <c r="G17" i="1"/>
  <c r="H17" i="1" s="1"/>
  <c r="G18" i="1"/>
  <c r="H18" i="1" s="1"/>
  <c r="G19" i="1"/>
  <c r="H19" i="1" s="1"/>
  <c r="G21" i="1"/>
  <c r="G22" i="1"/>
  <c r="H22" i="1" s="1"/>
  <c r="G24" i="1"/>
  <c r="H24" i="1" s="1"/>
  <c r="G25" i="1"/>
  <c r="H25" i="1" s="1"/>
  <c r="H21" i="1" l="1"/>
  <c r="G15" i="1"/>
  <c r="H15" i="1" s="1"/>
  <c r="G9" i="1"/>
  <c r="H9" i="1" s="1"/>
  <c r="G7" i="1"/>
  <c r="H7" i="1" s="1"/>
  <c r="G6" i="1"/>
  <c r="H6" i="1" s="1"/>
  <c r="G5" i="1"/>
  <c r="G10" i="1"/>
  <c r="H10" i="1" s="1"/>
  <c r="G11" i="1"/>
  <c r="H11" i="1" s="1"/>
  <c r="G12" i="1"/>
  <c r="H12" i="1" s="1"/>
  <c r="G13" i="1"/>
  <c r="H13" i="1" s="1"/>
  <c r="G14" i="1"/>
  <c r="H14" i="1" s="1"/>
  <c r="G8" i="1"/>
  <c r="H8" i="1" s="1"/>
  <c r="H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Auxiliar Contable Transuperior</author>
  </authors>
  <commentList>
    <comment ref="D144" authorId="0" shapeId="0" xr:uid="{8089D332-CEDB-44E1-9C82-B23BD456FB36}">
      <text>
        <r>
          <rPr>
            <b/>
            <sz val="9"/>
            <color indexed="81"/>
            <rFont val="Tahoma"/>
            <family val="2"/>
          </rPr>
          <t>FACTURADO 36.094.441</t>
        </r>
      </text>
    </comment>
    <comment ref="D145" authorId="0" shapeId="0" xr:uid="{070DF2A6-BF2D-4860-8EAF-322C5EC7E51E}">
      <text>
        <r>
          <rPr>
            <b/>
            <sz val="9"/>
            <color indexed="81"/>
            <rFont val="Tahoma"/>
            <family val="2"/>
          </rPr>
          <t>FACTURADO 53.805.284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6" authorId="0" shapeId="0" xr:uid="{6A9E8021-7359-41EA-A8DD-4F60A15DD51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LA FACTURA SE DEBE HACE POR 43.141.466</t>
        </r>
      </text>
    </comment>
    <comment ref="D147" authorId="0" shapeId="0" xr:uid="{6821F9C7-2B77-4E92-B6EC-4F9DFAD3169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DEBE FACTURAR POR 34.588.215
</t>
        </r>
      </text>
    </comment>
    <comment ref="D148" authorId="0" shapeId="0" xr:uid="{CC2255C8-5D89-462D-A85C-D445C7DD90FE}">
      <text>
        <r>
          <rPr>
            <b/>
            <sz val="9"/>
            <color indexed="81"/>
            <rFont val="Tahoma"/>
            <family val="2"/>
          </rPr>
          <t xml:space="preserve">SE DEBE FACTURAR POR 45.333.330
</t>
        </r>
      </text>
    </comment>
    <comment ref="D149" authorId="0" shapeId="0" xr:uid="{92436499-E6D2-4538-B4CC-B072D760B759}">
      <text>
        <r>
          <rPr>
            <b/>
            <sz val="9"/>
            <color indexed="81"/>
            <rFont val="Tahoma"/>
            <family val="2"/>
          </rPr>
          <t>DEBE FACTURAR POR 40.191.814</t>
        </r>
      </text>
    </comment>
    <comment ref="D150" authorId="0" shapeId="0" xr:uid="{EFDC538B-43A9-4E78-93F5-600413F4F76E}">
      <text>
        <r>
          <rPr>
            <b/>
            <sz val="9"/>
            <color indexed="81"/>
            <rFont val="Tahoma"/>
            <family val="2"/>
          </rPr>
          <t>DEBE FACTURAR POR 50.535.462</t>
        </r>
      </text>
    </comment>
    <comment ref="D151" authorId="0" shapeId="0" xr:uid="{3FFDEB82-D6C3-4F23-8C02-590F4836C4D5}">
      <text>
        <r>
          <rPr>
            <b/>
            <sz val="9"/>
            <color indexed="81"/>
            <rFont val="Tahoma"/>
            <family val="2"/>
          </rPr>
          <t>DEBE FACTURAR POR 56.391.552</t>
        </r>
      </text>
    </comment>
    <comment ref="D152" authorId="1" shapeId="0" xr:uid="{5C5B1163-E83C-4739-8B18-ADDC6E52B1DC}">
      <text>
        <r>
          <rPr>
            <b/>
            <sz val="9"/>
            <color indexed="81"/>
            <rFont val="Tahoma"/>
            <family val="2"/>
          </rPr>
          <t>VALOR FACTURADO 13.414.431 SE LE DESCUENTA 272.354 DE LA PLACA LKK638 QUE SE RETIRO Y GABRIEL NO AVISO ENTONCES NOS TOCO ASUMIR EL CONDUCTOR</t>
        </r>
      </text>
    </comment>
    <comment ref="D153" authorId="1" shapeId="0" xr:uid="{BE73E169-C787-42C1-AC07-1670539E32FE}">
      <text>
        <r>
          <rPr>
            <b/>
            <sz val="9"/>
            <color indexed="81"/>
            <rFont val="Tahoma"/>
            <family val="2"/>
          </rPr>
          <t>FACTURADO 32.702.429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Auxiliar Contable Transuperior</author>
    <author>USER</author>
  </authors>
  <commentList>
    <comment ref="E88" authorId="0" shapeId="0" xr:uid="{76F8CFED-6169-4F77-9BCB-99C18393AED4}">
      <text>
        <r>
          <rPr>
            <b/>
            <sz val="9"/>
            <color indexed="81"/>
            <rFont val="Tahoma"/>
            <family val="2"/>
          </rPr>
          <t>VALOR APROXIMADO</t>
        </r>
      </text>
    </comment>
    <comment ref="E97" authorId="1" shapeId="0" xr:uid="{334CD49E-2EC5-4612-BF17-85D02424FDA8}">
      <text>
        <r>
          <rPr>
            <b/>
            <sz val="9"/>
            <color indexed="81"/>
            <rFont val="Tahoma"/>
            <family val="2"/>
          </rPr>
          <t>DEBE FACTURAR POR 40.191.814</t>
        </r>
      </text>
    </comment>
    <comment ref="E98" authorId="1" shapeId="0" xr:uid="{D62DCEE2-BB44-43B3-8DE5-896F5CBF665C}">
      <text>
        <r>
          <rPr>
            <b/>
            <sz val="9"/>
            <color indexed="81"/>
            <rFont val="Tahoma"/>
            <family val="2"/>
          </rPr>
          <t>DEBE FACTURAR POR 50.535.462</t>
        </r>
      </text>
    </comment>
    <comment ref="E99" authorId="1" shapeId="0" xr:uid="{79B71648-B978-49F3-8A22-171AD9702AAE}">
      <text>
        <r>
          <rPr>
            <b/>
            <sz val="9"/>
            <color indexed="81"/>
            <rFont val="Tahoma"/>
            <family val="2"/>
          </rPr>
          <t>DEBE FACTURAR POR 56.391.552</t>
        </r>
      </text>
    </comment>
    <comment ref="E100" authorId="0" shapeId="0" xr:uid="{4C596DE8-52A7-465D-A207-2046074B909B}">
      <text>
        <r>
          <rPr>
            <b/>
            <sz val="9"/>
            <color indexed="81"/>
            <rFont val="Tahoma"/>
            <family val="2"/>
          </rPr>
          <t>VALOR FACTURADO 13.414.431 SE LE DESCUENTA 272.354 DE LA PLACA LKK638 QUE SE RETIRO Y GABRIEL NO AVISO ENTONCES NOS TOCO ASUMIR EL CONDUCTOR</t>
        </r>
      </text>
    </comment>
    <comment ref="E101" authorId="0" shapeId="0" xr:uid="{9E00E7A0-1826-496C-9D88-9F1C9B9FB59D}">
      <text>
        <r>
          <rPr>
            <b/>
            <sz val="9"/>
            <color indexed="81"/>
            <rFont val="Tahoma"/>
            <family val="2"/>
          </rPr>
          <t>FACTURADO 32.702.429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 shapeId="0" xr:uid="{D85C3303-DACF-4AC6-99C2-23FC4C74DF2C}">
      <text>
        <r>
          <rPr>
            <b/>
            <sz val="9"/>
            <color indexed="81"/>
            <rFont val="Tahoma"/>
            <family val="2"/>
          </rPr>
          <t>FACTURA POR $9.474.120</t>
        </r>
      </text>
    </comment>
    <comment ref="E103" authorId="0" shapeId="0" xr:uid="{03A5B66F-ED2A-4623-A7C0-F5E201F5EA03}">
      <text>
        <r>
          <rPr>
            <b/>
            <sz val="9"/>
            <color indexed="81"/>
            <rFont val="Tahoma"/>
            <family val="2"/>
          </rPr>
          <t xml:space="preserve">FACTURA POR </t>
        </r>
        <r>
          <rPr>
            <sz val="9"/>
            <color indexed="81"/>
            <rFont val="Tahoma"/>
            <family val="2"/>
          </rPr>
          <t>25.742.009</t>
        </r>
      </text>
    </comment>
    <comment ref="E104" authorId="0" shapeId="0" xr:uid="{7E1A04E6-B6BB-43E4-8FFE-27AD7E35370D}">
      <text>
        <r>
          <rPr>
            <b/>
            <sz val="9"/>
            <color indexed="81"/>
            <rFont val="Tahoma"/>
            <family val="2"/>
          </rPr>
          <t>FACTURA POR 28.560.746</t>
        </r>
      </text>
    </comment>
    <comment ref="E105" authorId="0" shapeId="0" xr:uid="{688C1BAD-7085-42C6-894D-BE48699FFB07}">
      <text>
        <r>
          <rPr>
            <b/>
            <sz val="9"/>
            <color indexed="81"/>
            <rFont val="Tahoma"/>
            <family val="2"/>
          </rPr>
          <t>VALOR FACTURA: 45.909.436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0" shapeId="0" xr:uid="{1A967876-6AFB-4D8D-9312-A92EA0EF1504}">
      <text>
        <r>
          <rPr>
            <b/>
            <sz val="9"/>
            <color indexed="81"/>
            <rFont val="Tahoma"/>
            <family val="2"/>
          </rPr>
          <t>VALOR FACTURA: 48.882.140</t>
        </r>
      </text>
    </comment>
    <comment ref="E107" authorId="0" shapeId="0" xr:uid="{AE732ED2-3F9A-4C7B-AEA8-905CBCDAF529}">
      <text>
        <r>
          <rPr>
            <b/>
            <sz val="9"/>
            <color indexed="81"/>
            <rFont val="Tahoma"/>
            <family val="2"/>
          </rPr>
          <t>valor de la factura $41.829.023</t>
        </r>
      </text>
    </comment>
  </commentList>
</comments>
</file>

<file path=xl/sharedStrings.xml><?xml version="1.0" encoding="utf-8"?>
<sst xmlns="http://schemas.openxmlformats.org/spreadsheetml/2006/main" count="1973" uniqueCount="681">
  <si>
    <t>FACTURAS PENDIENTE DE PAGO EDU</t>
  </si>
  <si>
    <t>T00022394</t>
  </si>
  <si>
    <t>02/23/2024</t>
  </si>
  <si>
    <t>T00022395</t>
  </si>
  <si>
    <t>T00022396</t>
  </si>
  <si>
    <t>T00022397</t>
  </si>
  <si>
    <t>T00022398</t>
  </si>
  <si>
    <t>T00022399</t>
  </si>
  <si>
    <t>T00022400</t>
  </si>
  <si>
    <t>T00022401</t>
  </si>
  <si>
    <t>T00022402</t>
  </si>
  <si>
    <t>T00022403</t>
  </si>
  <si>
    <t>T00022404</t>
  </si>
  <si>
    <t>N. FACTURA</t>
  </si>
  <si>
    <t>FECHA</t>
  </si>
  <si>
    <t>VALOR</t>
  </si>
  <si>
    <t>MES DEL SERVICIO</t>
  </si>
  <si>
    <t>MES DE ENERO</t>
  </si>
  <si>
    <t>T00022494</t>
  </si>
  <si>
    <t>T00022495</t>
  </si>
  <si>
    <t>T00022496</t>
  </si>
  <si>
    <t>T00022497</t>
  </si>
  <si>
    <t>T00022499</t>
  </si>
  <si>
    <t>T00022500</t>
  </si>
  <si>
    <t>T00022502</t>
  </si>
  <si>
    <t>T00022501</t>
  </si>
  <si>
    <t>T00022498</t>
  </si>
  <si>
    <t>T00022505</t>
  </si>
  <si>
    <t>MES DE FEBRERO</t>
  </si>
  <si>
    <t>03/11/2024</t>
  </si>
  <si>
    <t>TOTAL</t>
  </si>
  <si>
    <t>FACTURAS PENDIENTE POR PAGAR A TRANSRUMBO</t>
  </si>
  <si>
    <t>DESCRIPCION</t>
  </si>
  <si>
    <t>FE817</t>
  </si>
  <si>
    <t>SERVICIOS DEL MES DE NOVIEMBRE</t>
  </si>
  <si>
    <t xml:space="preserve">SERVICIOS DEL MES DE DICIEMBRE </t>
  </si>
  <si>
    <t>FE890</t>
  </si>
  <si>
    <t>SERVICIOS DEL MES DE ENERO</t>
  </si>
  <si>
    <t>NO SE PAGO EN ENERO POR QUE DEBIAMOS PAGAR NOMINA Y PROVEEDORES DE ENERO</t>
  </si>
  <si>
    <t>OBSERVACIONES</t>
  </si>
  <si>
    <t>NO SE PAGO EN FEBRERO POR QUE DEBIAMOS PAGAR NOMINA Y PROVEEDORESDE FEBRERO</t>
  </si>
  <si>
    <t>NO SE HA PAGADO POR QUE HAY QUE PAGAR PROVEEDORES Y NOMINA DE MARZO</t>
  </si>
  <si>
    <t>SERVICIOS DEL MES DE FEBRERO</t>
  </si>
  <si>
    <t>retenciones</t>
  </si>
  <si>
    <t>pago</t>
  </si>
  <si>
    <t>PAGADOS EN MARZO</t>
  </si>
  <si>
    <t>PAGADOS EN ABRIL</t>
  </si>
  <si>
    <t>SERVICIOS DEL MES DE MARZO</t>
  </si>
  <si>
    <t>OPERACIÓN SOPORTADA POR TRANSUPERIOR</t>
  </si>
  <si>
    <t>DETALLE</t>
  </si>
  <si>
    <t>ESTADO</t>
  </si>
  <si>
    <t>T00022714</t>
  </si>
  <si>
    <t>T00022715</t>
  </si>
  <si>
    <t>T00022716</t>
  </si>
  <si>
    <t>T00022717</t>
  </si>
  <si>
    <t>T00022718</t>
  </si>
  <si>
    <t>T00022719</t>
  </si>
  <si>
    <t>T00022720</t>
  </si>
  <si>
    <t>T00022721</t>
  </si>
  <si>
    <t>T00022722</t>
  </si>
  <si>
    <t>05/02/2024</t>
  </si>
  <si>
    <t>MES DE MARZO</t>
  </si>
  <si>
    <t>FE944</t>
  </si>
  <si>
    <t>FE945</t>
  </si>
  <si>
    <t>PAGADA ABRIL</t>
  </si>
  <si>
    <t xml:space="preserve">FACTURADO </t>
  </si>
  <si>
    <t>T00022828</t>
  </si>
  <si>
    <t>T00022829</t>
  </si>
  <si>
    <t>T00022830</t>
  </si>
  <si>
    <t>T00022831</t>
  </si>
  <si>
    <t>T00022832</t>
  </si>
  <si>
    <t>T00022833</t>
  </si>
  <si>
    <t>T00022834</t>
  </si>
  <si>
    <t>T00022835</t>
  </si>
  <si>
    <t>T00022836</t>
  </si>
  <si>
    <t>T00022837</t>
  </si>
  <si>
    <t>06/04/2024</t>
  </si>
  <si>
    <t xml:space="preserve">MES DE ABRIL </t>
  </si>
  <si>
    <t>SERVICIO DEL MES DE ABRIL</t>
  </si>
  <si>
    <t>PAGADOS EN MAYO</t>
  </si>
  <si>
    <t>FE1023</t>
  </si>
  <si>
    <t>FE1024</t>
  </si>
  <si>
    <t>SERVICIO DEL MES DE MAYO</t>
  </si>
  <si>
    <t>SERVICIO DEL MES DE JUNIO</t>
  </si>
  <si>
    <t>T22950</t>
  </si>
  <si>
    <t>T22951</t>
  </si>
  <si>
    <t>T22952</t>
  </si>
  <si>
    <t>T22953</t>
  </si>
  <si>
    <t>T22954</t>
  </si>
  <si>
    <t>T22955</t>
  </si>
  <si>
    <t>T22956</t>
  </si>
  <si>
    <t>T22957</t>
  </si>
  <si>
    <t>T22958</t>
  </si>
  <si>
    <t>T22959</t>
  </si>
  <si>
    <t>T22960</t>
  </si>
  <si>
    <t>11/7/2024</t>
  </si>
  <si>
    <t>MES DE MAYO</t>
  </si>
  <si>
    <t>T23047</t>
  </si>
  <si>
    <t>T23048</t>
  </si>
  <si>
    <t>T23049</t>
  </si>
  <si>
    <t>T23050</t>
  </si>
  <si>
    <t>T23051</t>
  </si>
  <si>
    <t>T23052</t>
  </si>
  <si>
    <t>T23053</t>
  </si>
  <si>
    <t>T23054</t>
  </si>
  <si>
    <t>T23055</t>
  </si>
  <si>
    <t>T23056</t>
  </si>
  <si>
    <t>MES DE JUNIO</t>
  </si>
  <si>
    <t>22/7/2024</t>
  </si>
  <si>
    <t xml:space="preserve">PAGADOS EN JUNIO </t>
  </si>
  <si>
    <t>FECHA DE PAGO</t>
  </si>
  <si>
    <t>SERVICIO DEL MES DE JULIO</t>
  </si>
  <si>
    <t>PAGADOS EN JULIO</t>
  </si>
  <si>
    <t>MES DE JULIO</t>
  </si>
  <si>
    <t>T23166</t>
  </si>
  <si>
    <t>T23167</t>
  </si>
  <si>
    <t>T23168</t>
  </si>
  <si>
    <t>T23169</t>
  </si>
  <si>
    <t>T23170</t>
  </si>
  <si>
    <t>T23171</t>
  </si>
  <si>
    <t>T23172</t>
  </si>
  <si>
    <t>T23173</t>
  </si>
  <si>
    <t>T23174</t>
  </si>
  <si>
    <t>T23175</t>
  </si>
  <si>
    <t>T23327</t>
  </si>
  <si>
    <t>FACTURADO EN OCTUBRE</t>
  </si>
  <si>
    <t>20/8/2024</t>
  </si>
  <si>
    <t>02/09/2024</t>
  </si>
  <si>
    <t>FACTURADO EN SEPTIEMBRE</t>
  </si>
  <si>
    <t>T23148</t>
  </si>
  <si>
    <t>02/08/2024</t>
  </si>
  <si>
    <t>PAGADOS EN AGOSTO</t>
  </si>
  <si>
    <t>T23353</t>
  </si>
  <si>
    <t>T23354</t>
  </si>
  <si>
    <t>T23355</t>
  </si>
  <si>
    <t>T23356</t>
  </si>
  <si>
    <t>T23357</t>
  </si>
  <si>
    <t>T23358</t>
  </si>
  <si>
    <t>T23359</t>
  </si>
  <si>
    <t>T23360</t>
  </si>
  <si>
    <t>T23361</t>
  </si>
  <si>
    <t>T23362</t>
  </si>
  <si>
    <t>T23363</t>
  </si>
  <si>
    <t>19/9/2024</t>
  </si>
  <si>
    <t>MES DE AGOSTO</t>
  </si>
  <si>
    <t>SERVICIO MES DE AGOSTO</t>
  </si>
  <si>
    <t>T23442</t>
  </si>
  <si>
    <t>01/10/2024</t>
  </si>
  <si>
    <t>FE1150</t>
  </si>
  <si>
    <t>FE1151</t>
  </si>
  <si>
    <t>FE1152</t>
  </si>
  <si>
    <t>PAGADOS EN SEPTIEMBRE</t>
  </si>
  <si>
    <t>MES DE SEPTIEMBRE</t>
  </si>
  <si>
    <t>T23582</t>
  </si>
  <si>
    <t>T23583</t>
  </si>
  <si>
    <t>T23584</t>
  </si>
  <si>
    <t>T23585</t>
  </si>
  <si>
    <t>T23586</t>
  </si>
  <si>
    <t>T23587</t>
  </si>
  <si>
    <t>T23588</t>
  </si>
  <si>
    <t>T23589</t>
  </si>
  <si>
    <t>T23590</t>
  </si>
  <si>
    <t>T23591</t>
  </si>
  <si>
    <t>T23683</t>
  </si>
  <si>
    <t>T23592</t>
  </si>
  <si>
    <t>FACTURADO EN NOVIEMBRE</t>
  </si>
  <si>
    <t>PAGADOS EN OCTUBRE</t>
  </si>
  <si>
    <t>SERVICIO MES DE SEPTIEMBRE</t>
  </si>
  <si>
    <t>SERVICIO MES DE OCTUBRE</t>
  </si>
  <si>
    <t>SERVICIO MES DE NOVIEMBRE</t>
  </si>
  <si>
    <t>FE1222</t>
  </si>
  <si>
    <t>FE1256</t>
  </si>
  <si>
    <t>FE1313</t>
  </si>
  <si>
    <t>T23790</t>
  </si>
  <si>
    <t>T23791</t>
  </si>
  <si>
    <t>T23792</t>
  </si>
  <si>
    <t>T23793</t>
  </si>
  <si>
    <t>T23794</t>
  </si>
  <si>
    <t>T23795</t>
  </si>
  <si>
    <t>T23796</t>
  </si>
  <si>
    <t>T23797</t>
  </si>
  <si>
    <t>T23798</t>
  </si>
  <si>
    <t>T23799</t>
  </si>
  <si>
    <t>T23800</t>
  </si>
  <si>
    <t>T23801</t>
  </si>
  <si>
    <t>T23802</t>
  </si>
  <si>
    <t>T23904</t>
  </si>
  <si>
    <t>FACTURADO EN DICIEMBRE</t>
  </si>
  <si>
    <t>MES DE OCTUBRE</t>
  </si>
  <si>
    <t>2/12/2024</t>
  </si>
  <si>
    <t>PAGADA EN DICIEMBRE</t>
  </si>
  <si>
    <t>PAGADA EN NOVIEMBRE</t>
  </si>
  <si>
    <t>MES DE NOVIEMBRE</t>
  </si>
  <si>
    <t>T23986</t>
  </si>
  <si>
    <t>T23987</t>
  </si>
  <si>
    <t>T23988</t>
  </si>
  <si>
    <t>T23989</t>
  </si>
  <si>
    <t>T23990</t>
  </si>
  <si>
    <t>T23991</t>
  </si>
  <si>
    <t>T23992</t>
  </si>
  <si>
    <t>T23993</t>
  </si>
  <si>
    <t>T23994</t>
  </si>
  <si>
    <t>T23995</t>
  </si>
  <si>
    <t>T23996</t>
  </si>
  <si>
    <t>T23997</t>
  </si>
  <si>
    <t>T23998</t>
  </si>
  <si>
    <t>T23999</t>
  </si>
  <si>
    <t>T24000</t>
  </si>
  <si>
    <t>PAGADA DICIEMBRE</t>
  </si>
  <si>
    <t>FE1386</t>
  </si>
  <si>
    <t>PTE PAGO</t>
  </si>
  <si>
    <t>FACTURADO EN ENERO DE 2025</t>
  </si>
  <si>
    <t>SERVICIO</t>
  </si>
  <si>
    <t>RETENFE</t>
  </si>
  <si>
    <t>ICA</t>
  </si>
  <si>
    <t>ESTAMPILLAS</t>
  </si>
  <si>
    <t>SIN FACTURA</t>
  </si>
  <si>
    <t>DEBE HABER ESTO</t>
  </si>
  <si>
    <t>ESTO ES LO QUE HAY</t>
  </si>
  <si>
    <t>DIFERENCIA</t>
  </si>
  <si>
    <t>TRANSPORTES SUPERIOR SAS - 800.234.281-1</t>
  </si>
  <si>
    <t>Auxiliar General - Histórico  Dic-31-2024</t>
  </si>
  <si>
    <t>Cuenta</t>
  </si>
  <si>
    <t>Nombre Cuenta</t>
  </si>
  <si>
    <t>Nit</t>
  </si>
  <si>
    <t>Nombre Nit</t>
  </si>
  <si>
    <t>Documento Ref.</t>
  </si>
  <si>
    <t>Fecha</t>
  </si>
  <si>
    <t>Saldo Anterior</t>
  </si>
  <si>
    <t>Débitos</t>
  </si>
  <si>
    <t>Créditos</t>
  </si>
  <si>
    <t>Nuevo Saldo</t>
  </si>
  <si>
    <t>FACTURA</t>
  </si>
  <si>
    <t xml:space="preserve">28151003            </t>
  </si>
  <si>
    <t>FACTURACION CUENTAS DE TERCERO</t>
  </si>
  <si>
    <t xml:space="preserve">  901439958</t>
  </si>
  <si>
    <t xml:space="preserve">TRANSRUMBO GROUP SAS          </t>
  </si>
  <si>
    <t>T00023353</t>
  </si>
  <si>
    <t>09/19/2024</t>
  </si>
  <si>
    <t>000411</t>
  </si>
  <si>
    <t>T00023354</t>
  </si>
  <si>
    <t>000426</t>
  </si>
  <si>
    <t>T00023355</t>
  </si>
  <si>
    <t>000432</t>
  </si>
  <si>
    <t>T00023356</t>
  </si>
  <si>
    <t>000437</t>
  </si>
  <si>
    <t>T00023357</t>
  </si>
  <si>
    <t>000441</t>
  </si>
  <si>
    <t>T00023358</t>
  </si>
  <si>
    <t>000445</t>
  </si>
  <si>
    <t>T00023359</t>
  </si>
  <si>
    <t>000449</t>
  </si>
  <si>
    <t>T00023360</t>
  </si>
  <si>
    <t>000453</t>
  </si>
  <si>
    <t>T00023361</t>
  </si>
  <si>
    <t>000457</t>
  </si>
  <si>
    <t>T00023362</t>
  </si>
  <si>
    <t>000462</t>
  </si>
  <si>
    <t>T00023363</t>
  </si>
  <si>
    <t>000467</t>
  </si>
  <si>
    <t>T00023442</t>
  </si>
  <si>
    <t>10/01/2024</t>
  </si>
  <si>
    <t>000022</t>
  </si>
  <si>
    <t>T00023582</t>
  </si>
  <si>
    <t>10/18/2024</t>
  </si>
  <si>
    <t>000902</t>
  </si>
  <si>
    <t>T00023583</t>
  </si>
  <si>
    <t>000920</t>
  </si>
  <si>
    <t>T00023584</t>
  </si>
  <si>
    <t>000928</t>
  </si>
  <si>
    <t>T00023585</t>
  </si>
  <si>
    <t>000933</t>
  </si>
  <si>
    <t>T00023586</t>
  </si>
  <si>
    <t>000938</t>
  </si>
  <si>
    <t>T00023587</t>
  </si>
  <si>
    <t>000941</t>
  </si>
  <si>
    <t>T00023588</t>
  </si>
  <si>
    <t>000944</t>
  </si>
  <si>
    <t>T00023589</t>
  </si>
  <si>
    <t>000947</t>
  </si>
  <si>
    <t>T00023590</t>
  </si>
  <si>
    <t>000950</t>
  </si>
  <si>
    <t>T00023591</t>
  </si>
  <si>
    <t>000953</t>
  </si>
  <si>
    <t>T00023592</t>
  </si>
  <si>
    <t>000956</t>
  </si>
  <si>
    <t>T00023683</t>
  </si>
  <si>
    <t>11/01/2024</t>
  </si>
  <si>
    <t>000937</t>
  </si>
  <si>
    <t>T00023790</t>
  </si>
  <si>
    <t>11/19/2024</t>
  </si>
  <si>
    <t>000337</t>
  </si>
  <si>
    <t>T00023791</t>
  </si>
  <si>
    <t>000351</t>
  </si>
  <si>
    <t>T00023792</t>
  </si>
  <si>
    <t>000361</t>
  </si>
  <si>
    <t>T00023793</t>
  </si>
  <si>
    <t>000366</t>
  </si>
  <si>
    <t>T00023794</t>
  </si>
  <si>
    <t>000372</t>
  </si>
  <si>
    <t>T00023795</t>
  </si>
  <si>
    <t>000376</t>
  </si>
  <si>
    <t>T00023796</t>
  </si>
  <si>
    <t>000380</t>
  </si>
  <si>
    <t>T00023797</t>
  </si>
  <si>
    <t>000383</t>
  </si>
  <si>
    <t>T00023798</t>
  </si>
  <si>
    <t>000386</t>
  </si>
  <si>
    <t>T00023799</t>
  </si>
  <si>
    <t>000389</t>
  </si>
  <si>
    <t>T00023800</t>
  </si>
  <si>
    <t>000392</t>
  </si>
  <si>
    <t>T00023801</t>
  </si>
  <si>
    <t>000395</t>
  </si>
  <si>
    <t>T00023802</t>
  </si>
  <si>
    <t>000398</t>
  </si>
  <si>
    <t>T00023904</t>
  </si>
  <si>
    <t>12/02/2024</t>
  </si>
  <si>
    <t>000006</t>
  </si>
  <si>
    <t>T00023986</t>
  </si>
  <si>
    <t>12/04/2024</t>
  </si>
  <si>
    <t>000171</t>
  </si>
  <si>
    <t>T00023987</t>
  </si>
  <si>
    <t>000188</t>
  </si>
  <si>
    <t>T00023988</t>
  </si>
  <si>
    <t>000194</t>
  </si>
  <si>
    <t>T00023989</t>
  </si>
  <si>
    <t>000199</t>
  </si>
  <si>
    <t>12/31/2024</t>
  </si>
  <si>
    <t>014610</t>
  </si>
  <si>
    <t>T00023990</t>
  </si>
  <si>
    <t>000205</t>
  </si>
  <si>
    <t>T00023991</t>
  </si>
  <si>
    <t>000209</t>
  </si>
  <si>
    <t>T00023992</t>
  </si>
  <si>
    <t>000213</t>
  </si>
  <si>
    <t>T00023993</t>
  </si>
  <si>
    <t>000216</t>
  </si>
  <si>
    <t>T00023994</t>
  </si>
  <si>
    <t>000219</t>
  </si>
  <si>
    <t>T00023995</t>
  </si>
  <si>
    <t>000222</t>
  </si>
  <si>
    <t>T00023996</t>
  </si>
  <si>
    <t>000225</t>
  </si>
  <si>
    <t>T00023997</t>
  </si>
  <si>
    <t>000228</t>
  </si>
  <si>
    <t>T00023998</t>
  </si>
  <si>
    <t>000231</t>
  </si>
  <si>
    <t>T00023999</t>
  </si>
  <si>
    <t>000234</t>
  </si>
  <si>
    <t>T00024000</t>
  </si>
  <si>
    <t>000237</t>
  </si>
  <si>
    <t>RETENCIONES CON LA DIAN</t>
  </si>
  <si>
    <t>Nro Registro</t>
  </si>
  <si>
    <t>Comprobante</t>
  </si>
  <si>
    <t>Procedencia</t>
  </si>
  <si>
    <t>Documento</t>
  </si>
  <si>
    <t>Detalle</t>
  </si>
  <si>
    <t>Centro De Costos</t>
  </si>
  <si>
    <t>000299</t>
  </si>
  <si>
    <t>00040</t>
  </si>
  <si>
    <t xml:space="preserve">   </t>
  </si>
  <si>
    <t xml:space="preserve">LKL217                        </t>
  </si>
  <si>
    <t xml:space="preserve">010350003           </t>
  </si>
  <si>
    <t xml:space="preserve">INGRESO PARA TERCERO          </t>
  </si>
  <si>
    <t>000300</t>
  </si>
  <si>
    <t xml:space="preserve">LKL218                        </t>
  </si>
  <si>
    <t>03/31/2024</t>
  </si>
  <si>
    <t>001559</t>
  </si>
  <si>
    <t>00020</t>
  </si>
  <si>
    <t>000028973</t>
  </si>
  <si>
    <t xml:space="preserve">PAGO PROVEEDOR                </t>
  </si>
  <si>
    <t>001564</t>
  </si>
  <si>
    <t>000028974</t>
  </si>
  <si>
    <t>T00022602</t>
  </si>
  <si>
    <t>001550</t>
  </si>
  <si>
    <t>000028972</t>
  </si>
  <si>
    <t>04/04/2024</t>
  </si>
  <si>
    <t>000253</t>
  </si>
  <si>
    <t xml:space="preserve">FEBRERO                       </t>
  </si>
  <si>
    <t xml:space="preserve">010350001           </t>
  </si>
  <si>
    <t xml:space="preserve">VARIOS                        </t>
  </si>
  <si>
    <t>T00022712</t>
  </si>
  <si>
    <t>05/31/2024</t>
  </si>
  <si>
    <t>004372</t>
  </si>
  <si>
    <t>00080</t>
  </si>
  <si>
    <t>000000025</t>
  </si>
  <si>
    <t xml:space="preserve">CRUCE DOCUMENTOS              </t>
  </si>
  <si>
    <t>004374</t>
  </si>
  <si>
    <t xml:space="preserve">090010008           </t>
  </si>
  <si>
    <t xml:space="preserve">INGRESO TERCERO               </t>
  </si>
  <si>
    <t>T00022713</t>
  </si>
  <si>
    <t>004373</t>
  </si>
  <si>
    <t>004375</t>
  </si>
  <si>
    <t xml:space="preserve">MARZO                         </t>
  </si>
  <si>
    <t>004364</t>
  </si>
  <si>
    <t>000000024</t>
  </si>
  <si>
    <t xml:space="preserve">CRUCE ANTICIPO                </t>
  </si>
  <si>
    <t>000165</t>
  </si>
  <si>
    <t xml:space="preserve">ABRIL EDU                     </t>
  </si>
  <si>
    <t>000166</t>
  </si>
  <si>
    <t>06/30/2024</t>
  </si>
  <si>
    <t>000560</t>
  </si>
  <si>
    <t>000000002</t>
  </si>
  <si>
    <t>000186</t>
  </si>
  <si>
    <t>000561</t>
  </si>
  <si>
    <t>T00022951</t>
  </si>
  <si>
    <t>07/04/2024</t>
  </si>
  <si>
    <t xml:space="preserve">MAYO EDU                      </t>
  </si>
  <si>
    <t>000254</t>
  </si>
  <si>
    <t>07/31/2024</t>
  </si>
  <si>
    <t>002362</t>
  </si>
  <si>
    <t>000030070</t>
  </si>
  <si>
    <t>002372</t>
  </si>
  <si>
    <t>000030071</t>
  </si>
  <si>
    <t>T00023051</t>
  </si>
  <si>
    <t>07/19/2024</t>
  </si>
  <si>
    <t>000565</t>
  </si>
  <si>
    <t xml:space="preserve">JUNIO EDU                     </t>
  </si>
  <si>
    <t>000566</t>
  </si>
  <si>
    <t>002589</t>
  </si>
  <si>
    <t>000030095</t>
  </si>
  <si>
    <t>002598</t>
  </si>
  <si>
    <t>000030096</t>
  </si>
  <si>
    <t>T00023170</t>
  </si>
  <si>
    <t>08/20/2024</t>
  </si>
  <si>
    <t>000328</t>
  </si>
  <si>
    <t xml:space="preserve">JULIO EDU                     </t>
  </si>
  <si>
    <t>000329</t>
  </si>
  <si>
    <t>08/31/2024</t>
  </si>
  <si>
    <t>004693</t>
  </si>
  <si>
    <t>000030383</t>
  </si>
  <si>
    <t>004702</t>
  </si>
  <si>
    <t>000030384</t>
  </si>
  <si>
    <t>000420</t>
  </si>
  <si>
    <t xml:space="preserve">AGOSTO                        </t>
  </si>
  <si>
    <t>000421</t>
  </si>
  <si>
    <t>09/30/2024</t>
  </si>
  <si>
    <t>006933</t>
  </si>
  <si>
    <t>000030614</t>
  </si>
  <si>
    <t>006940</t>
  </si>
  <si>
    <t>000030615</t>
  </si>
  <si>
    <t xml:space="preserve">100010001           </t>
  </si>
  <si>
    <t xml:space="preserve">NOMINA TERCERO EDU            </t>
  </si>
  <si>
    <t>000910</t>
  </si>
  <si>
    <t>SEPTIEMBRE</t>
  </si>
  <si>
    <t>000911</t>
  </si>
  <si>
    <t>10/31/2024</t>
  </si>
  <si>
    <t>003582</t>
  </si>
  <si>
    <t>000030796</t>
  </si>
  <si>
    <t>000346</t>
  </si>
  <si>
    <t>OCTUBRE</t>
  </si>
  <si>
    <t>000347</t>
  </si>
  <si>
    <t>11/30/2024</t>
  </si>
  <si>
    <t>003511</t>
  </si>
  <si>
    <t>000031191</t>
  </si>
  <si>
    <t>000180</t>
  </si>
  <si>
    <t>NOVIEMBRE</t>
  </si>
  <si>
    <t>000181</t>
  </si>
  <si>
    <t>004423</t>
  </si>
  <si>
    <t>000031525</t>
  </si>
  <si>
    <t xml:space="preserve">PAGO PROVEEDORES              </t>
  </si>
  <si>
    <t>CARROS TODO EL AÑO</t>
  </si>
  <si>
    <t>T00024216</t>
  </si>
  <si>
    <t>T00024336</t>
  </si>
  <si>
    <t>T00024337</t>
  </si>
  <si>
    <t>T00024338</t>
  </si>
  <si>
    <t>T00024339</t>
  </si>
  <si>
    <t>T00024340</t>
  </si>
  <si>
    <t>T00024341</t>
  </si>
  <si>
    <t>T00024342</t>
  </si>
  <si>
    <t>T00024343</t>
  </si>
  <si>
    <t>T00024344</t>
  </si>
  <si>
    <t>T00024345</t>
  </si>
  <si>
    <t>T00024346</t>
  </si>
  <si>
    <t>T00024347</t>
  </si>
  <si>
    <t>T00024348</t>
  </si>
  <si>
    <t>T00024349</t>
  </si>
  <si>
    <t>T00024350</t>
  </si>
  <si>
    <t>PAGADA EN ENERO 2025</t>
  </si>
  <si>
    <t>MES DE DICIEMBRE 2024</t>
  </si>
  <si>
    <t>TOTAL FACTURAS</t>
  </si>
  <si>
    <t>T24736</t>
  </si>
  <si>
    <t>T24737</t>
  </si>
  <si>
    <t>T24738</t>
  </si>
  <si>
    <t>T24739</t>
  </si>
  <si>
    <t>T24740</t>
  </si>
  <si>
    <t>T24741</t>
  </si>
  <si>
    <t>T24742</t>
  </si>
  <si>
    <t>T24743</t>
  </si>
  <si>
    <t>T24744</t>
  </si>
  <si>
    <t>T24745</t>
  </si>
  <si>
    <t>T24746</t>
  </si>
  <si>
    <t>T24747</t>
  </si>
  <si>
    <t>T24748</t>
  </si>
  <si>
    <t>T24749</t>
  </si>
  <si>
    <t>T24750</t>
  </si>
  <si>
    <t>T24751</t>
  </si>
  <si>
    <t>T24752</t>
  </si>
  <si>
    <t>MES DE ENERO DE 2025</t>
  </si>
  <si>
    <t>PAGADA EN MARZO 2025</t>
  </si>
  <si>
    <t>FE1504</t>
  </si>
  <si>
    <t>FE1505</t>
  </si>
  <si>
    <t xml:space="preserve">SERVICIO MES DE DICIEMBRE </t>
  </si>
  <si>
    <t xml:space="preserve">SERVICIO MES DE ENERO </t>
  </si>
  <si>
    <t>FE1508</t>
  </si>
  <si>
    <t>FE1507</t>
  </si>
  <si>
    <t xml:space="preserve">NO SE CERTIFICAN </t>
  </si>
  <si>
    <t>T24974</t>
  </si>
  <si>
    <t>T24975</t>
  </si>
  <si>
    <t>T24976</t>
  </si>
  <si>
    <t>T24977</t>
  </si>
  <si>
    <t>T24978</t>
  </si>
  <si>
    <t>T24979</t>
  </si>
  <si>
    <t>T24980</t>
  </si>
  <si>
    <t>T24981</t>
  </si>
  <si>
    <t>T24982</t>
  </si>
  <si>
    <t>T24983</t>
  </si>
  <si>
    <t>T24984</t>
  </si>
  <si>
    <t>T24985</t>
  </si>
  <si>
    <t>T24986</t>
  </si>
  <si>
    <t>T24987</t>
  </si>
  <si>
    <t>T24988</t>
  </si>
  <si>
    <t>T24989</t>
  </si>
  <si>
    <t>T24990</t>
  </si>
  <si>
    <t>T24991</t>
  </si>
  <si>
    <t>MES DE FEBRERO2025</t>
  </si>
  <si>
    <t>PAGADA EN ABRIL DE 2025</t>
  </si>
  <si>
    <t>GASTOS SOPORTADOS</t>
  </si>
  <si>
    <t>PTE</t>
  </si>
  <si>
    <t>PAGADO</t>
  </si>
  <si>
    <t>PROGRAMADA</t>
  </si>
  <si>
    <t>FE1552</t>
  </si>
  <si>
    <t xml:space="preserve">SERVICIO MES DE FEBRERO </t>
  </si>
  <si>
    <t>SERVICIO MES DE MARZO</t>
  </si>
  <si>
    <t>FE1586</t>
  </si>
  <si>
    <t>PROVEEDORES ABRIL 2025</t>
  </si>
  <si>
    <t>MES DE MARZO 2025</t>
  </si>
  <si>
    <t>PAGADA EN MAYO DE 2025</t>
  </si>
  <si>
    <t>T25433</t>
  </si>
  <si>
    <t>T25434</t>
  </si>
  <si>
    <t>T25435</t>
  </si>
  <si>
    <t>T25436</t>
  </si>
  <si>
    <t>T25437</t>
  </si>
  <si>
    <t>T25438</t>
  </si>
  <si>
    <t>T25439</t>
  </si>
  <si>
    <t>T25440</t>
  </si>
  <si>
    <t>T25441</t>
  </si>
  <si>
    <t>T25442</t>
  </si>
  <si>
    <t>T25443</t>
  </si>
  <si>
    <t>T25444</t>
  </si>
  <si>
    <t>T25445</t>
  </si>
  <si>
    <t>T25446</t>
  </si>
  <si>
    <t>T25447</t>
  </si>
  <si>
    <t>T25448</t>
  </si>
  <si>
    <t>MES DE ABRIL 2025</t>
  </si>
  <si>
    <t>SERVICIO MES DE ABRIL</t>
  </si>
  <si>
    <t xml:space="preserve">PENDIENTE </t>
  </si>
  <si>
    <t>NOMINA ABRIL 2025</t>
  </si>
  <si>
    <t>SEGURIDAD SOCIAL ABRIL 2025</t>
  </si>
  <si>
    <t>RETENCION</t>
  </si>
  <si>
    <t>PAGO</t>
  </si>
  <si>
    <t>T00021135</t>
  </si>
  <si>
    <t>T00021136</t>
  </si>
  <si>
    <t>T00021137</t>
  </si>
  <si>
    <t>T00021138</t>
  </si>
  <si>
    <t>T00021139</t>
  </si>
  <si>
    <t>T00021140</t>
  </si>
  <si>
    <t>T00021141</t>
  </si>
  <si>
    <t>T00021142</t>
  </si>
  <si>
    <t>T00021253</t>
  </si>
  <si>
    <t>T00021254</t>
  </si>
  <si>
    <t>T00021255</t>
  </si>
  <si>
    <t>T00021256</t>
  </si>
  <si>
    <t>T00021257</t>
  </si>
  <si>
    <t>T00021258</t>
  </si>
  <si>
    <t>T00021259</t>
  </si>
  <si>
    <t>T00021260</t>
  </si>
  <si>
    <t>T00021452</t>
  </si>
  <si>
    <t>T00021453</t>
  </si>
  <si>
    <t>T00021454</t>
  </si>
  <si>
    <t>T00021455</t>
  </si>
  <si>
    <t>T00021456</t>
  </si>
  <si>
    <t>T00021457</t>
  </si>
  <si>
    <t>T00021458</t>
  </si>
  <si>
    <t>T00021459</t>
  </si>
  <si>
    <t>T00021460</t>
  </si>
  <si>
    <t>T00021601</t>
  </si>
  <si>
    <t>T00021602</t>
  </si>
  <si>
    <t>T00021603</t>
  </si>
  <si>
    <t>T00021604</t>
  </si>
  <si>
    <t>T00021605</t>
  </si>
  <si>
    <t>T00021606</t>
  </si>
  <si>
    <t>T00021607</t>
  </si>
  <si>
    <t>T00021608</t>
  </si>
  <si>
    <t>T00021609</t>
  </si>
  <si>
    <t>T00021610</t>
  </si>
  <si>
    <t>T00021775</t>
  </si>
  <si>
    <t>T00021776</t>
  </si>
  <si>
    <t>T00021777</t>
  </si>
  <si>
    <t>T00021778</t>
  </si>
  <si>
    <t>T00021779</t>
  </si>
  <si>
    <t>T00021780</t>
  </si>
  <si>
    <t>T00021781</t>
  </si>
  <si>
    <t>T00021782</t>
  </si>
  <si>
    <t>T00021783</t>
  </si>
  <si>
    <t>T00021784</t>
  </si>
  <si>
    <t>T00021785</t>
  </si>
  <si>
    <t>T00021786</t>
  </si>
  <si>
    <t>T00021923</t>
  </si>
  <si>
    <t>T00021924</t>
  </si>
  <si>
    <t>T00021925</t>
  </si>
  <si>
    <t>T00021926</t>
  </si>
  <si>
    <t>T00021927</t>
  </si>
  <si>
    <t>T00021928</t>
  </si>
  <si>
    <t>T00021929</t>
  </si>
  <si>
    <t>T00021930</t>
  </si>
  <si>
    <t>T00021931</t>
  </si>
  <si>
    <t>T00021932</t>
  </si>
  <si>
    <t>T00021933</t>
  </si>
  <si>
    <t>T00021934</t>
  </si>
  <si>
    <t>T00022029</t>
  </si>
  <si>
    <t>T00022030</t>
  </si>
  <si>
    <t>T00022031</t>
  </si>
  <si>
    <t>T00022032</t>
  </si>
  <si>
    <t>T00022033</t>
  </si>
  <si>
    <t>T00022034</t>
  </si>
  <si>
    <t>T00022035</t>
  </si>
  <si>
    <t>T00022036</t>
  </si>
  <si>
    <t>T00022037</t>
  </si>
  <si>
    <t>T00022038</t>
  </si>
  <si>
    <t>T00022039</t>
  </si>
  <si>
    <t>06/20/2023</t>
  </si>
  <si>
    <t>07/10/2023</t>
  </si>
  <si>
    <t>08/23/2023</t>
  </si>
  <si>
    <t>09/22/2023</t>
  </si>
  <si>
    <t>10/31/2023</t>
  </si>
  <si>
    <t>10/26/2023</t>
  </si>
  <si>
    <t>10/30/2023</t>
  </si>
  <si>
    <t>11/29/2023</t>
  </si>
  <si>
    <t>12/07/2023</t>
  </si>
  <si>
    <t>PAGOS 2023</t>
  </si>
  <si>
    <t>PAGOS 2024</t>
  </si>
  <si>
    <t>PAGOS 2025</t>
  </si>
  <si>
    <t>PENDIENTE</t>
  </si>
  <si>
    <t>4XMIL</t>
  </si>
  <si>
    <t>SUPERTRANSPORTE</t>
  </si>
  <si>
    <t>AUTORRETENCION</t>
  </si>
  <si>
    <t>DESCUENTOS POR LIQUIDACIONES DE CONDUCTORES</t>
  </si>
  <si>
    <t>POLIZAS CONTRACTUALES</t>
  </si>
  <si>
    <t>PAGOS CONTRATO</t>
  </si>
  <si>
    <t>INGRESOS</t>
  </si>
  <si>
    <t>INDUSTRIA Y COMERCIO</t>
  </si>
  <si>
    <t>TOTAL DE DESCUENTOS</t>
  </si>
  <si>
    <t>ANULADA</t>
  </si>
  <si>
    <t>T25456</t>
  </si>
  <si>
    <t>QUEDA FALTANDO EL CONVENIO POR FACTURAR</t>
  </si>
  <si>
    <t>PAGADA EN JUNIO DE 2025</t>
  </si>
  <si>
    <t>DESCUENTOS DEL CONTRATO</t>
  </si>
  <si>
    <t>PAGO EL 02 DE AGOSTO DE 2025</t>
  </si>
  <si>
    <t>LIQUIDACION</t>
  </si>
  <si>
    <t>PAGOS POLIZAS TRANSRUMBO</t>
  </si>
  <si>
    <t>TOTAL DE DESCUENTO</t>
  </si>
  <si>
    <t>diferencia</t>
  </si>
  <si>
    <t>T25110</t>
  </si>
  <si>
    <t>T25111</t>
  </si>
  <si>
    <t>T25113</t>
  </si>
  <si>
    <t>T25114</t>
  </si>
  <si>
    <t>T25115</t>
  </si>
  <si>
    <t>T25116</t>
  </si>
  <si>
    <t>T25117</t>
  </si>
  <si>
    <t>T25118</t>
  </si>
  <si>
    <t>T25119</t>
  </si>
  <si>
    <t>T25120</t>
  </si>
  <si>
    <t>T25121</t>
  </si>
  <si>
    <t>T25122</t>
  </si>
  <si>
    <t>T25123</t>
  </si>
  <si>
    <t>T25125</t>
  </si>
  <si>
    <t>T25126</t>
  </si>
  <si>
    <t>T25227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</si>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</sst>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,###,###,###,##0.00"/>
    <numFmt numFmtId="165" formatCode="##,###,###,###,##0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MS Sans Serif"/>
    </font>
    <font>
      <b/>
      <sz val="8"/>
      <color theme="1"/>
      <name val="MS Sans Serif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65" fontId="2" fillId="2" borderId="1" xfId="0" applyNumberFormat="1" applyFont="1" applyFill="1" applyBorder="1"/>
    <xf numFmtId="166" fontId="2" fillId="2" borderId="1" xfId="1" applyNumberFormat="1" applyFont="1" applyFill="1" applyBorder="1"/>
    <xf numFmtId="166" fontId="0" fillId="0" borderId="0" xfId="1" applyNumberFormat="1" applyFont="1"/>
    <xf numFmtId="14" fontId="0" fillId="0" borderId="1" xfId="0" applyNumberFormat="1" applyBorder="1"/>
    <xf numFmtId="166" fontId="0" fillId="0" borderId="1" xfId="1" applyNumberFormat="1" applyFont="1" applyBorder="1"/>
    <xf numFmtId="49" fontId="3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166" fontId="0" fillId="4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/>
    </xf>
    <xf numFmtId="166" fontId="0" fillId="5" borderId="1" xfId="1" applyNumberFormat="1" applyFont="1" applyFill="1" applyBorder="1"/>
    <xf numFmtId="166" fontId="2" fillId="4" borderId="1" xfId="1" applyNumberFormat="1" applyFont="1" applyFill="1" applyBorder="1"/>
    <xf numFmtId="166" fontId="0" fillId="0" borderId="1" xfId="1" applyNumberFormat="1" applyFont="1" applyFill="1" applyBorder="1"/>
    <xf numFmtId="0" fontId="0" fillId="0" borderId="9" xfId="0" applyBorder="1"/>
    <xf numFmtId="166" fontId="0" fillId="0" borderId="3" xfId="1" applyNumberFormat="1" applyFont="1" applyFill="1" applyBorder="1"/>
    <xf numFmtId="0" fontId="5" fillId="0" borderId="0" xfId="0" applyFont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right"/>
    </xf>
    <xf numFmtId="0" fontId="0" fillId="6" borderId="1" xfId="0" applyFill="1" applyBorder="1"/>
    <xf numFmtId="166" fontId="0" fillId="6" borderId="1" xfId="1" applyNumberFormat="1" applyFont="1" applyFill="1" applyBorder="1"/>
    <xf numFmtId="0" fontId="5" fillId="6" borderId="1" xfId="0" applyFont="1" applyFill="1" applyBorder="1" applyAlignment="1">
      <alignment vertical="center" wrapText="1"/>
    </xf>
    <xf numFmtId="166" fontId="0" fillId="6" borderId="3" xfId="1" applyNumberFormat="1" applyFont="1" applyFill="1" applyBorder="1"/>
    <xf numFmtId="49" fontId="3" fillId="6" borderId="2" xfId="0" applyNumberFormat="1" applyFont="1" applyFill="1" applyBorder="1" applyAlignment="1">
      <alignment horizontal="left"/>
    </xf>
    <xf numFmtId="164" fontId="3" fillId="6" borderId="9" xfId="0" applyNumberFormat="1" applyFont="1" applyFill="1" applyBorder="1" applyAlignment="1">
      <alignment horizontal="right"/>
    </xf>
    <xf numFmtId="0" fontId="0" fillId="6" borderId="9" xfId="0" applyFill="1" applyBorder="1"/>
    <xf numFmtId="166" fontId="0" fillId="0" borderId="7" xfId="1" applyNumberFormat="1" applyFont="1" applyFill="1" applyBorder="1"/>
    <xf numFmtId="166" fontId="0" fillId="0" borderId="0" xfId="0" applyNumberFormat="1"/>
    <xf numFmtId="0" fontId="0" fillId="4" borderId="9" xfId="0" applyFill="1" applyBorder="1"/>
    <xf numFmtId="166" fontId="0" fillId="4" borderId="3" xfId="1" applyNumberFormat="1" applyFont="1" applyFill="1" applyBorder="1"/>
    <xf numFmtId="166" fontId="0" fillId="4" borderId="2" xfId="1" applyNumberFormat="1" applyFont="1" applyFill="1" applyBorder="1"/>
    <xf numFmtId="166" fontId="0" fillId="4" borderId="9" xfId="1" applyNumberFormat="1" applyFont="1" applyFill="1" applyBorder="1"/>
    <xf numFmtId="166" fontId="0" fillId="0" borderId="0" xfId="1" applyNumberFormat="1" applyFont="1" applyFill="1"/>
    <xf numFmtId="166" fontId="0" fillId="6" borderId="2" xfId="1" applyNumberFormat="1" applyFont="1" applyFill="1" applyBorder="1"/>
    <xf numFmtId="166" fontId="0" fillId="6" borderId="9" xfId="1" applyNumberFormat="1" applyFont="1" applyFill="1" applyBorder="1"/>
    <xf numFmtId="166" fontId="2" fillId="2" borderId="8" xfId="1" applyNumberFormat="1" applyFont="1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wrapText="1"/>
    </xf>
    <xf numFmtId="0" fontId="0" fillId="0" borderId="2" xfId="0" applyBorder="1"/>
    <xf numFmtId="0" fontId="0" fillId="6" borderId="2" xfId="0" applyFill="1" applyBorder="1"/>
    <xf numFmtId="14" fontId="3" fillId="4" borderId="1" xfId="0" applyNumberFormat="1" applyFont="1" applyFill="1" applyBorder="1" applyAlignment="1">
      <alignment horizontal="left"/>
    </xf>
    <xf numFmtId="14" fontId="3" fillId="6" borderId="1" xfId="0" applyNumberFormat="1" applyFont="1" applyFill="1" applyBorder="1" applyAlignment="1">
      <alignment horizontal="left"/>
    </xf>
    <xf numFmtId="14" fontId="3" fillId="6" borderId="9" xfId="0" applyNumberFormat="1" applyFont="1" applyFill="1" applyBorder="1" applyAlignment="1">
      <alignment horizontal="left"/>
    </xf>
    <xf numFmtId="14" fontId="3" fillId="4" borderId="9" xfId="0" applyNumberFormat="1" applyFont="1" applyFill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0" fontId="0" fillId="4" borderId="2" xfId="0" applyFill="1" applyBorder="1"/>
    <xf numFmtId="0" fontId="5" fillId="4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6" fontId="0" fillId="6" borderId="1" xfId="0" applyNumberFormat="1" applyFill="1" applyBorder="1"/>
    <xf numFmtId="0" fontId="0" fillId="4" borderId="0" xfId="0" applyFill="1"/>
    <xf numFmtId="166" fontId="0" fillId="4" borderId="0" xfId="1" applyNumberFormat="1" applyFont="1" applyFill="1"/>
    <xf numFmtId="10" fontId="0" fillId="0" borderId="0" xfId="0" applyNumberFormat="1"/>
    <xf numFmtId="0" fontId="0" fillId="7" borderId="1" xfId="0" applyFill="1" applyBorder="1"/>
    <xf numFmtId="49" fontId="4" fillId="8" borderId="13" xfId="0" applyNumberFormat="1" applyFont="1" applyFill="1" applyBorder="1" applyAlignment="1">
      <alignment horizontal="left"/>
    </xf>
    <xf numFmtId="49" fontId="4" fillId="8" borderId="13" xfId="0" applyNumberFormat="1" applyFont="1" applyFill="1" applyBorder="1"/>
    <xf numFmtId="164" fontId="4" fillId="8" borderId="13" xfId="0" applyNumberFormat="1" applyFont="1" applyFill="1" applyBorder="1" applyAlignment="1">
      <alignment horizontal="right"/>
    </xf>
    <xf numFmtId="164" fontId="4" fillId="8" borderId="14" xfId="0" applyNumberFormat="1" applyFont="1" applyFill="1" applyBorder="1" applyAlignment="1">
      <alignment horizontal="right"/>
    </xf>
    <xf numFmtId="49" fontId="3" fillId="7" borderId="13" xfId="0" applyNumberFormat="1" applyFont="1" applyFill="1" applyBorder="1" applyAlignment="1">
      <alignment horizontal="left"/>
    </xf>
    <xf numFmtId="49" fontId="3" fillId="7" borderId="13" xfId="0" applyNumberFormat="1" applyFont="1" applyFill="1" applyBorder="1"/>
    <xf numFmtId="164" fontId="3" fillId="7" borderId="13" xfId="0" applyNumberFormat="1" applyFont="1" applyFill="1" applyBorder="1" applyAlignment="1">
      <alignment horizontal="right"/>
    </xf>
    <xf numFmtId="0" fontId="0" fillId="7" borderId="0" xfId="0" applyFill="1"/>
    <xf numFmtId="49" fontId="3" fillId="9" borderId="13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13" xfId="0" applyNumberFormat="1" applyFont="1" applyFill="1" applyBorder="1"/>
    <xf numFmtId="164" fontId="3" fillId="2" borderId="13" xfId="0" applyNumberFormat="1" applyFont="1" applyFill="1" applyBorder="1" applyAlignment="1">
      <alignment horizontal="right"/>
    </xf>
    <xf numFmtId="0" fontId="0" fillId="2" borderId="0" xfId="0" applyFill="1"/>
    <xf numFmtId="49" fontId="3" fillId="10" borderId="13" xfId="0" applyNumberFormat="1" applyFont="1" applyFill="1" applyBorder="1" applyAlignment="1">
      <alignment horizontal="left"/>
    </xf>
    <xf numFmtId="49" fontId="3" fillId="6" borderId="13" xfId="0" applyNumberFormat="1" applyFont="1" applyFill="1" applyBorder="1" applyAlignment="1">
      <alignment horizontal="left"/>
    </xf>
    <xf numFmtId="49" fontId="3" fillId="6" borderId="13" xfId="0" applyNumberFormat="1" applyFont="1" applyFill="1" applyBorder="1"/>
    <xf numFmtId="164" fontId="3" fillId="6" borderId="13" xfId="0" applyNumberFormat="1" applyFont="1" applyFill="1" applyBorder="1" applyAlignment="1">
      <alignment horizontal="right"/>
    </xf>
    <xf numFmtId="0" fontId="0" fillId="6" borderId="0" xfId="0" applyFill="1"/>
    <xf numFmtId="49" fontId="3" fillId="11" borderId="13" xfId="0" applyNumberFormat="1" applyFont="1" applyFill="1" applyBorder="1" applyAlignment="1">
      <alignment horizontal="left"/>
    </xf>
    <xf numFmtId="49" fontId="3" fillId="12" borderId="13" xfId="0" applyNumberFormat="1" applyFont="1" applyFill="1" applyBorder="1" applyAlignment="1">
      <alignment horizontal="left"/>
    </xf>
    <xf numFmtId="49" fontId="3" fillId="12" borderId="13" xfId="0" applyNumberFormat="1" applyFont="1" applyFill="1" applyBorder="1"/>
    <xf numFmtId="164" fontId="3" fillId="12" borderId="13" xfId="0" applyNumberFormat="1" applyFont="1" applyFill="1" applyBorder="1" applyAlignment="1">
      <alignment horizontal="right"/>
    </xf>
    <xf numFmtId="0" fontId="0" fillId="12" borderId="0" xfId="0" applyFill="1"/>
    <xf numFmtId="49" fontId="3" fillId="13" borderId="13" xfId="0" applyNumberFormat="1" applyFont="1" applyFill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3" fillId="0" borderId="13" xfId="0" applyNumberFormat="1" applyFont="1" applyBorder="1"/>
    <xf numFmtId="164" fontId="3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/>
    <xf numFmtId="164" fontId="0" fillId="0" borderId="0" xfId="0" applyNumberFormat="1" applyAlignment="1">
      <alignment horizontal="right"/>
    </xf>
    <xf numFmtId="166" fontId="0" fillId="7" borderId="1" xfId="1" applyNumberFormat="1" applyFont="1" applyFill="1" applyBorder="1"/>
    <xf numFmtId="166" fontId="0" fillId="14" borderId="0" xfId="1" applyNumberFormat="1" applyFont="1" applyFill="1"/>
    <xf numFmtId="166" fontId="0" fillId="5" borderId="0" xfId="1" applyNumberFormat="1" applyFont="1" applyFill="1"/>
    <xf numFmtId="0" fontId="2" fillId="0" borderId="0" xfId="0" applyFont="1"/>
    <xf numFmtId="166" fontId="2" fillId="0" borderId="0" xfId="0" applyNumberFormat="1" applyFont="1"/>
    <xf numFmtId="0" fontId="2" fillId="12" borderId="0" xfId="0" applyFont="1" applyFill="1"/>
    <xf numFmtId="166" fontId="2" fillId="12" borderId="0" xfId="0" applyNumberFormat="1" applyFont="1" applyFill="1"/>
    <xf numFmtId="166" fontId="3" fillId="4" borderId="1" xfId="1" applyNumberFormat="1" applyFont="1" applyFill="1" applyBorder="1" applyAlignment="1">
      <alignment horizontal="left"/>
    </xf>
    <xf numFmtId="166" fontId="3" fillId="6" borderId="1" xfId="1" applyNumberFormat="1" applyFont="1" applyFill="1" applyBorder="1" applyAlignment="1">
      <alignment horizontal="left"/>
    </xf>
    <xf numFmtId="0" fontId="0" fillId="5" borderId="1" xfId="0" applyFill="1" applyBorder="1"/>
    <xf numFmtId="14" fontId="0" fillId="5" borderId="1" xfId="0" applyNumberFormat="1" applyFill="1" applyBorder="1"/>
    <xf numFmtId="0" fontId="5" fillId="4" borderId="1" xfId="0" applyFont="1" applyFill="1" applyBorder="1" applyAlignment="1">
      <alignment horizontal="center" vertical="center" wrapText="1"/>
    </xf>
    <xf numFmtId="166" fontId="0" fillId="15" borderId="1" xfId="1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2" borderId="8" xfId="0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left"/>
    </xf>
    <xf numFmtId="0" fontId="0" fillId="15" borderId="1" xfId="0" applyFill="1" applyBorder="1"/>
    <xf numFmtId="0" fontId="5" fillId="1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166" fontId="2" fillId="5" borderId="1" xfId="0" applyNumberFormat="1" applyFont="1" applyFill="1" applyBorder="1"/>
    <xf numFmtId="0" fontId="0" fillId="12" borderId="1" xfId="0" applyFill="1" applyBorder="1"/>
    <xf numFmtId="14" fontId="0" fillId="12" borderId="1" xfId="0" applyNumberFormat="1" applyFill="1" applyBorder="1"/>
    <xf numFmtId="166" fontId="0" fillId="12" borderId="1" xfId="1" applyNumberFormat="1" applyFont="1" applyFill="1" applyBorder="1"/>
    <xf numFmtId="166" fontId="0" fillId="15" borderId="6" xfId="1" applyNumberFormat="1" applyFont="1" applyFill="1" applyBorder="1"/>
    <xf numFmtId="14" fontId="3" fillId="15" borderId="6" xfId="0" applyNumberFormat="1" applyFont="1" applyFill="1" applyBorder="1" applyAlignment="1">
      <alignment horizontal="left"/>
    </xf>
    <xf numFmtId="0" fontId="0" fillId="15" borderId="6" xfId="0" applyFill="1" applyBorder="1"/>
    <xf numFmtId="0" fontId="5" fillId="15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66" fontId="0" fillId="0" borderId="8" xfId="1" applyNumberFormat="1" applyFont="1" applyFill="1" applyBorder="1"/>
    <xf numFmtId="49" fontId="3" fillId="0" borderId="1" xfId="0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right"/>
    </xf>
    <xf numFmtId="166" fontId="2" fillId="15" borderId="1" xfId="1" applyNumberFormat="1" applyFont="1" applyFill="1" applyBorder="1"/>
    <xf numFmtId="0" fontId="2" fillId="15" borderId="1" xfId="0" applyFont="1" applyFill="1" applyBorder="1" applyAlignment="1">
      <alignment horizontal="center" vertical="center"/>
    </xf>
    <xf numFmtId="166" fontId="2" fillId="15" borderId="1" xfId="1" applyNumberFormat="1" applyFont="1" applyFill="1" applyBorder="1" applyAlignment="1">
      <alignment horizontal="center" vertical="center"/>
    </xf>
    <xf numFmtId="49" fontId="4" fillId="15" borderId="1" xfId="0" applyNumberFormat="1" applyFont="1" applyFill="1" applyBorder="1" applyAlignment="1">
      <alignment horizontal="left"/>
    </xf>
    <xf numFmtId="0" fontId="0" fillId="4" borderId="8" xfId="0" applyFill="1" applyBorder="1"/>
    <xf numFmtId="165" fontId="0" fillId="0" borderId="0" xfId="0" applyNumberFormat="1"/>
    <xf numFmtId="166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166" fontId="2" fillId="5" borderId="1" xfId="1" applyNumberFormat="1" applyFont="1" applyFill="1" applyBorder="1"/>
    <xf numFmtId="0" fontId="2" fillId="5" borderId="1" xfId="0" applyFont="1" applyFill="1" applyBorder="1" applyAlignment="1">
      <alignment horizontal="center" wrapText="1"/>
    </xf>
    <xf numFmtId="166" fontId="2" fillId="5" borderId="1" xfId="1" applyNumberFormat="1" applyFon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166" fontId="2" fillId="4" borderId="6" xfId="1" applyNumberFormat="1" applyFont="1" applyFill="1" applyBorder="1" applyAlignment="1">
      <alignment horizontal="center" vertical="center" wrapText="1"/>
    </xf>
    <xf numFmtId="166" fontId="2" fillId="4" borderId="7" xfId="1" applyNumberFormat="1" applyFont="1" applyFill="1" applyBorder="1" applyAlignment="1">
      <alignment horizontal="center" vertical="center" wrapText="1"/>
    </xf>
    <xf numFmtId="166" fontId="2" fillId="4" borderId="8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/>
    <xf numFmtId="49" fontId="2" fillId="0" borderId="12" xfId="0" applyNumberFormat="1" applyFont="1" applyBorder="1" applyAlignment="1">
      <alignment horizontal="center" vertical="center" shrinkToFit="1"/>
    </xf>
    <xf numFmtId="0" fontId="0" fillId="0" borderId="12" xfId="0" applyBorder="1"/>
    <xf numFmtId="0" fontId="0" fillId="5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15" borderId="8" xfId="0" applyFill="1" applyBorder="1"/>
    <xf numFmtId="166" fontId="0" fillId="15" borderId="8" xfId="1" applyNumberFormat="1" applyFont="1" applyFill="1" applyBorder="1"/>
    <xf numFmtId="166" fontId="0" fillId="0" borderId="0" xfId="1" applyNumberFormat="1" applyFont="1" applyFill="1" applyBorder="1"/>
    <xf numFmtId="0" fontId="2" fillId="15" borderId="1" xfId="0" applyFont="1" applyFill="1" applyBorder="1" applyAlignment="1">
      <alignment horizontal="center" vertical="center"/>
    </xf>
    <xf numFmtId="166" fontId="0" fillId="0" borderId="1" xfId="0" applyNumberFormat="1" applyBorder="1"/>
    <xf numFmtId="166" fontId="2" fillId="7" borderId="1" xfId="1" applyNumberFormat="1" applyFont="1" applyFill="1" applyBorder="1"/>
    <xf numFmtId="0" fontId="2" fillId="7" borderId="1" xfId="0" applyFont="1" applyFill="1" applyBorder="1"/>
    <xf numFmtId="166" fontId="2" fillId="7" borderId="1" xfId="0" applyNumberFormat="1" applyFont="1" applyFill="1" applyBorder="1"/>
  </cellXfs>
  <cellStyles count="11">
    <cellStyle name="Millares" xfId="1" builtinId="3"/>
    <cellStyle name="Millares 2" xfId="2" xr:uid="{85C58CDC-2557-48DF-8883-80F478B90717}"/>
    <cellStyle name="Millares 2 2" xfId="8" xr:uid="{CD165C1C-ED7A-4FC5-8724-0F9759994371}"/>
    <cellStyle name="Millares 3" xfId="5" xr:uid="{4CCF660E-EC4E-4E67-8C5B-C5CD2D4D9015}"/>
    <cellStyle name="Millares 3 2" xfId="7" xr:uid="{E019C602-7620-48BF-8FF3-AA6465005860}"/>
    <cellStyle name="Millares 4" xfId="3" xr:uid="{17367B3F-14AA-4255-9588-6FF36CE4CBE2}"/>
    <cellStyle name="Millares 4 2" xfId="6" xr:uid="{1F159719-B645-4739-9EC2-E2F7D33AEB4C}"/>
    <cellStyle name="Millares 5" xfId="9" xr:uid="{50FE45D2-23E9-4011-BDEB-BB43D8DFACD1}"/>
    <cellStyle name="Moneda 2" xfId="4" xr:uid="{8E2E82C9-F895-44F4-AEC4-C4A9F7EE3A54}"/>
    <cellStyle name="Moneda 3" xfId="10" xr:uid="{BB6BA93F-3879-475A-9892-28559872443A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66FFFF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6821-99F0-47D8-AFF4-1E71647ACA30}">
  <dimension ref="B3:F74"/>
  <sheetViews>
    <sheetView topLeftCell="A49" workbookViewId="0">
      <selection activeCell="G63" sqref="G63"/>
    </sheetView>
  </sheetViews>
  <sheetFormatPr baseColWidth="10" defaultRowHeight="15" x14ac:dyDescent="0.25"/>
  <cols>
    <col min="4" max="4" width="12.5703125" style="5" bestFit="1" customWidth="1"/>
    <col min="5" max="5" width="13.140625" style="5" bestFit="1" customWidth="1"/>
    <col min="6" max="6" width="15.140625" style="36" bestFit="1" customWidth="1"/>
  </cols>
  <sheetData>
    <row r="3" spans="2:6" x14ac:dyDescent="0.25">
      <c r="B3" s="123" t="s">
        <v>232</v>
      </c>
      <c r="C3" s="123" t="s">
        <v>14</v>
      </c>
      <c r="D3" s="124" t="s">
        <v>15</v>
      </c>
      <c r="E3" s="124" t="s">
        <v>560</v>
      </c>
      <c r="F3" s="124" t="s">
        <v>561</v>
      </c>
    </row>
    <row r="4" spans="2:6" x14ac:dyDescent="0.25">
      <c r="B4" s="120" t="s">
        <v>562</v>
      </c>
      <c r="C4" s="120" t="s">
        <v>632</v>
      </c>
      <c r="D4" s="121">
        <v>800000</v>
      </c>
      <c r="E4" s="7">
        <v>52000</v>
      </c>
      <c r="F4" s="17">
        <v>748000</v>
      </c>
    </row>
    <row r="5" spans="2:6" x14ac:dyDescent="0.25">
      <c r="B5" s="120" t="s">
        <v>563</v>
      </c>
      <c r="C5" s="120" t="s">
        <v>632</v>
      </c>
      <c r="D5" s="121">
        <v>2016000</v>
      </c>
      <c r="E5" s="7">
        <v>131040</v>
      </c>
      <c r="F5" s="17">
        <v>1884960</v>
      </c>
    </row>
    <row r="6" spans="2:6" x14ac:dyDescent="0.25">
      <c r="B6" s="120" t="s">
        <v>564</v>
      </c>
      <c r="C6" s="120" t="s">
        <v>632</v>
      </c>
      <c r="D6" s="121">
        <v>16426134</v>
      </c>
      <c r="E6" s="7">
        <v>1067699</v>
      </c>
      <c r="F6" s="17">
        <v>15358435</v>
      </c>
    </row>
    <row r="7" spans="2:6" x14ac:dyDescent="0.25">
      <c r="B7" s="120" t="s">
        <v>565</v>
      </c>
      <c r="C7" s="120" t="s">
        <v>632</v>
      </c>
      <c r="D7" s="121">
        <v>2157348</v>
      </c>
      <c r="E7" s="7">
        <v>140228</v>
      </c>
      <c r="F7" s="17">
        <v>2017120</v>
      </c>
    </row>
    <row r="8" spans="2:6" x14ac:dyDescent="0.25">
      <c r="B8" s="120" t="s">
        <v>566</v>
      </c>
      <c r="C8" s="120" t="s">
        <v>632</v>
      </c>
      <c r="D8" s="121">
        <v>6388574</v>
      </c>
      <c r="E8" s="7">
        <v>415257</v>
      </c>
      <c r="F8" s="17">
        <v>5973317</v>
      </c>
    </row>
    <row r="9" spans="2:6" x14ac:dyDescent="0.25">
      <c r="B9" s="120" t="s">
        <v>567</v>
      </c>
      <c r="C9" s="120" t="s">
        <v>632</v>
      </c>
      <c r="D9" s="121">
        <v>2089776</v>
      </c>
      <c r="E9" s="7">
        <v>104489</v>
      </c>
      <c r="F9" s="17">
        <v>1985287</v>
      </c>
    </row>
    <row r="10" spans="2:6" x14ac:dyDescent="0.25">
      <c r="B10" s="120" t="s">
        <v>568</v>
      </c>
      <c r="C10" s="120" t="s">
        <v>632</v>
      </c>
      <c r="D10" s="121">
        <v>533333</v>
      </c>
      <c r="E10" s="7">
        <v>34667</v>
      </c>
      <c r="F10" s="17">
        <v>498666</v>
      </c>
    </row>
    <row r="11" spans="2:6" x14ac:dyDescent="0.25">
      <c r="B11" s="120" t="s">
        <v>569</v>
      </c>
      <c r="C11" s="120" t="s">
        <v>632</v>
      </c>
      <c r="D11" s="121">
        <v>2016000</v>
      </c>
      <c r="E11" s="7">
        <v>131040</v>
      </c>
      <c r="F11" s="17">
        <v>1884960</v>
      </c>
    </row>
    <row r="12" spans="2:6" x14ac:dyDescent="0.25">
      <c r="B12" s="120" t="s">
        <v>570</v>
      </c>
      <c r="C12" s="120" t="s">
        <v>633</v>
      </c>
      <c r="D12" s="121">
        <v>2000000</v>
      </c>
      <c r="E12" s="7">
        <v>74000</v>
      </c>
      <c r="F12" s="17">
        <v>1926000</v>
      </c>
    </row>
    <row r="13" spans="2:6" x14ac:dyDescent="0.25">
      <c r="B13" s="120" t="s">
        <v>571</v>
      </c>
      <c r="C13" s="120" t="s">
        <v>633</v>
      </c>
      <c r="D13" s="121">
        <v>6300000</v>
      </c>
      <c r="E13" s="7">
        <v>233100</v>
      </c>
      <c r="F13" s="17">
        <v>6066900</v>
      </c>
    </row>
    <row r="14" spans="2:6" x14ac:dyDescent="0.25">
      <c r="B14" s="120" t="s">
        <v>572</v>
      </c>
      <c r="C14" s="120" t="s">
        <v>633</v>
      </c>
      <c r="D14" s="121">
        <v>55736717</v>
      </c>
      <c r="E14" s="7">
        <v>4782086</v>
      </c>
      <c r="F14" s="17">
        <v>50954631</v>
      </c>
    </row>
    <row r="15" spans="2:6" x14ac:dyDescent="0.25">
      <c r="B15" s="120" t="s">
        <v>573</v>
      </c>
      <c r="C15" s="120" t="s">
        <v>633</v>
      </c>
      <c r="D15" s="121">
        <v>6500000</v>
      </c>
      <c r="E15" s="7">
        <v>240500</v>
      </c>
      <c r="F15" s="17">
        <v>6259500</v>
      </c>
    </row>
    <row r="16" spans="2:6" x14ac:dyDescent="0.25">
      <c r="B16" s="120" t="s">
        <v>574</v>
      </c>
      <c r="C16" s="120" t="s">
        <v>633</v>
      </c>
      <c r="D16" s="121">
        <v>19000000</v>
      </c>
      <c r="E16" s="7">
        <v>703000</v>
      </c>
      <c r="F16" s="17">
        <v>18297000</v>
      </c>
    </row>
    <row r="17" spans="2:6" x14ac:dyDescent="0.25">
      <c r="B17" s="120" t="s">
        <v>575</v>
      </c>
      <c r="C17" s="120" t="s">
        <v>633</v>
      </c>
      <c r="D17" s="121">
        <v>6500000</v>
      </c>
      <c r="E17" s="7">
        <v>422500</v>
      </c>
      <c r="F17" s="17">
        <v>6077500</v>
      </c>
    </row>
    <row r="18" spans="2:6" x14ac:dyDescent="0.25">
      <c r="B18" s="120" t="s">
        <v>576</v>
      </c>
      <c r="C18" s="120" t="s">
        <v>633</v>
      </c>
      <c r="D18" s="121">
        <v>1600000</v>
      </c>
      <c r="E18" s="7">
        <v>59200</v>
      </c>
      <c r="F18" s="17">
        <v>1540800</v>
      </c>
    </row>
    <row r="19" spans="2:6" x14ac:dyDescent="0.25">
      <c r="B19" s="120" t="s">
        <v>577</v>
      </c>
      <c r="C19" s="120" t="s">
        <v>633</v>
      </c>
      <c r="D19" s="121">
        <v>6000000</v>
      </c>
      <c r="E19" s="7">
        <v>222000</v>
      </c>
      <c r="F19" s="17">
        <v>5778000</v>
      </c>
    </row>
    <row r="20" spans="2:6" x14ac:dyDescent="0.25">
      <c r="B20" s="120" t="s">
        <v>578</v>
      </c>
      <c r="C20" s="120" t="s">
        <v>634</v>
      </c>
      <c r="D20" s="121">
        <v>3000000</v>
      </c>
      <c r="E20" s="7">
        <v>195000</v>
      </c>
      <c r="F20" s="17">
        <v>2805000</v>
      </c>
    </row>
    <row r="21" spans="2:6" x14ac:dyDescent="0.25">
      <c r="B21" s="120" t="s">
        <v>579</v>
      </c>
      <c r="C21" s="120" t="s">
        <v>634</v>
      </c>
      <c r="D21" s="121">
        <v>4000000</v>
      </c>
      <c r="E21" s="7">
        <v>260000</v>
      </c>
      <c r="F21" s="17">
        <v>3740000</v>
      </c>
    </row>
    <row r="22" spans="2:6" x14ac:dyDescent="0.25">
      <c r="B22" s="120" t="s">
        <v>580</v>
      </c>
      <c r="C22" s="120" t="s">
        <v>634</v>
      </c>
      <c r="D22" s="121">
        <v>50500000</v>
      </c>
      <c r="E22" s="7">
        <v>3282500</v>
      </c>
      <c r="F22" s="17">
        <v>47217500</v>
      </c>
    </row>
    <row r="23" spans="2:6" x14ac:dyDescent="0.25">
      <c r="B23" s="120" t="s">
        <v>581</v>
      </c>
      <c r="C23" s="120" t="s">
        <v>634</v>
      </c>
      <c r="D23" s="121">
        <v>7900000</v>
      </c>
      <c r="E23" s="7">
        <v>513500</v>
      </c>
      <c r="F23" s="17">
        <v>7386500</v>
      </c>
    </row>
    <row r="24" spans="2:6" x14ac:dyDescent="0.25">
      <c r="B24" s="120" t="s">
        <v>582</v>
      </c>
      <c r="C24" s="120" t="s">
        <v>634</v>
      </c>
      <c r="D24" s="121">
        <v>20000000</v>
      </c>
      <c r="E24" s="7">
        <v>1300000</v>
      </c>
      <c r="F24" s="17">
        <v>18700000</v>
      </c>
    </row>
    <row r="25" spans="2:6" x14ac:dyDescent="0.25">
      <c r="B25" s="120" t="s">
        <v>583</v>
      </c>
      <c r="C25" s="120" t="s">
        <v>634</v>
      </c>
      <c r="D25" s="121">
        <v>6000000</v>
      </c>
      <c r="E25" s="7">
        <v>300000</v>
      </c>
      <c r="F25" s="17">
        <v>5700000</v>
      </c>
    </row>
    <row r="26" spans="2:6" x14ac:dyDescent="0.25">
      <c r="B26" s="120" t="s">
        <v>584</v>
      </c>
      <c r="C26" s="120" t="s">
        <v>634</v>
      </c>
      <c r="D26" s="121">
        <v>1196098</v>
      </c>
      <c r="E26" s="7">
        <v>77746</v>
      </c>
      <c r="F26" s="17">
        <v>1118352</v>
      </c>
    </row>
    <row r="27" spans="2:6" x14ac:dyDescent="0.25">
      <c r="B27" s="120" t="s">
        <v>585</v>
      </c>
      <c r="C27" s="120" t="s">
        <v>634</v>
      </c>
      <c r="D27" s="121">
        <v>6500000</v>
      </c>
      <c r="E27" s="7">
        <v>325000</v>
      </c>
      <c r="F27" s="17">
        <v>6175000</v>
      </c>
    </row>
    <row r="28" spans="2:6" x14ac:dyDescent="0.25">
      <c r="B28" s="120" t="s">
        <v>586</v>
      </c>
      <c r="C28" s="120" t="s">
        <v>634</v>
      </c>
      <c r="D28" s="121">
        <v>1600000</v>
      </c>
      <c r="E28" s="7">
        <v>104000</v>
      </c>
      <c r="F28" s="17">
        <v>1496000</v>
      </c>
    </row>
    <row r="29" spans="2:6" x14ac:dyDescent="0.25">
      <c r="B29" s="120" t="s">
        <v>587</v>
      </c>
      <c r="C29" s="120" t="s">
        <v>635</v>
      </c>
      <c r="D29" s="121">
        <v>3000000</v>
      </c>
      <c r="E29" s="7">
        <v>195000</v>
      </c>
      <c r="F29" s="17">
        <v>2805000</v>
      </c>
    </row>
    <row r="30" spans="2:6" x14ac:dyDescent="0.25">
      <c r="B30" s="120" t="s">
        <v>588</v>
      </c>
      <c r="C30" s="120" t="s">
        <v>635</v>
      </c>
      <c r="D30" s="121">
        <v>6000000</v>
      </c>
      <c r="E30" s="7">
        <v>390000</v>
      </c>
      <c r="F30" s="17">
        <v>5610000</v>
      </c>
    </row>
    <row r="31" spans="2:6" x14ac:dyDescent="0.25">
      <c r="B31" s="120" t="s">
        <v>589</v>
      </c>
      <c r="C31" s="120" t="s">
        <v>635</v>
      </c>
      <c r="D31" s="121">
        <v>66557944</v>
      </c>
      <c r="E31" s="7">
        <v>4326266</v>
      </c>
      <c r="F31" s="17">
        <v>62231678</v>
      </c>
    </row>
    <row r="32" spans="2:6" x14ac:dyDescent="0.25">
      <c r="B32" s="120" t="s">
        <v>590</v>
      </c>
      <c r="C32" s="120" t="s">
        <v>635</v>
      </c>
      <c r="D32" s="121">
        <v>8000000</v>
      </c>
      <c r="E32" s="7">
        <v>520000</v>
      </c>
      <c r="F32" s="17">
        <v>7480000</v>
      </c>
    </row>
    <row r="33" spans="2:6" x14ac:dyDescent="0.25">
      <c r="B33" s="120" t="s">
        <v>591</v>
      </c>
      <c r="C33" s="120" t="s">
        <v>635</v>
      </c>
      <c r="D33" s="121">
        <v>21000000</v>
      </c>
      <c r="E33" s="7">
        <v>1365000</v>
      </c>
      <c r="F33" s="17">
        <v>19635000</v>
      </c>
    </row>
    <row r="34" spans="2:6" x14ac:dyDescent="0.25">
      <c r="B34" s="120" t="s">
        <v>592</v>
      </c>
      <c r="C34" s="120" t="s">
        <v>635</v>
      </c>
      <c r="D34" s="121">
        <v>7000000</v>
      </c>
      <c r="E34" s="7">
        <v>455000</v>
      </c>
      <c r="F34" s="17">
        <v>6545000</v>
      </c>
    </row>
    <row r="35" spans="2:6" x14ac:dyDescent="0.25">
      <c r="B35" s="120" t="s">
        <v>593</v>
      </c>
      <c r="C35" s="120" t="s">
        <v>635</v>
      </c>
      <c r="D35" s="121">
        <v>2000000</v>
      </c>
      <c r="E35" s="7">
        <v>130000</v>
      </c>
      <c r="F35" s="17">
        <v>1870000</v>
      </c>
    </row>
    <row r="36" spans="2:6" x14ac:dyDescent="0.25">
      <c r="B36" s="120" t="s">
        <v>594</v>
      </c>
      <c r="C36" s="120" t="s">
        <v>635</v>
      </c>
      <c r="D36" s="121">
        <v>7000000</v>
      </c>
      <c r="E36" s="7">
        <v>350000</v>
      </c>
      <c r="F36" s="17">
        <v>6650000</v>
      </c>
    </row>
    <row r="37" spans="2:6" x14ac:dyDescent="0.25">
      <c r="B37" s="120" t="s">
        <v>595</v>
      </c>
      <c r="C37" s="120" t="s">
        <v>635</v>
      </c>
      <c r="D37" s="121">
        <v>3000000</v>
      </c>
      <c r="E37" s="7">
        <v>195000</v>
      </c>
      <c r="F37" s="17">
        <v>2805000</v>
      </c>
    </row>
    <row r="38" spans="2:6" x14ac:dyDescent="0.25">
      <c r="B38" s="120" t="s">
        <v>596</v>
      </c>
      <c r="C38" s="120" t="s">
        <v>635</v>
      </c>
      <c r="D38" s="121">
        <v>2500000</v>
      </c>
      <c r="E38" s="7">
        <v>162500</v>
      </c>
      <c r="F38" s="17">
        <v>2337500</v>
      </c>
    </row>
    <row r="39" spans="2:6" x14ac:dyDescent="0.25">
      <c r="B39" s="120" t="s">
        <v>597</v>
      </c>
      <c r="C39" s="120" t="s">
        <v>636</v>
      </c>
      <c r="D39" s="121">
        <v>3000000</v>
      </c>
      <c r="E39" s="7">
        <v>195000</v>
      </c>
      <c r="F39" s="17">
        <v>2805000</v>
      </c>
    </row>
    <row r="40" spans="2:6" x14ac:dyDescent="0.25">
      <c r="B40" s="120" t="s">
        <v>598</v>
      </c>
      <c r="C40" s="120" t="s">
        <v>637</v>
      </c>
      <c r="D40" s="121">
        <v>7000000</v>
      </c>
      <c r="E40" s="7">
        <v>455000</v>
      </c>
      <c r="F40" s="17">
        <v>6545000</v>
      </c>
    </row>
    <row r="41" spans="2:6" x14ac:dyDescent="0.25">
      <c r="B41" s="120" t="s">
        <v>599</v>
      </c>
      <c r="C41" s="120" t="s">
        <v>637</v>
      </c>
      <c r="D41" s="121">
        <v>63110796</v>
      </c>
      <c r="E41" s="7">
        <v>4102202</v>
      </c>
      <c r="F41" s="17">
        <v>59008594</v>
      </c>
    </row>
    <row r="42" spans="2:6" x14ac:dyDescent="0.25">
      <c r="B42" s="120" t="s">
        <v>600</v>
      </c>
      <c r="C42" s="120" t="s">
        <v>637</v>
      </c>
      <c r="D42" s="121">
        <v>8000000</v>
      </c>
      <c r="E42" s="7">
        <v>520000</v>
      </c>
      <c r="F42" s="17">
        <v>7480000</v>
      </c>
    </row>
    <row r="43" spans="2:6" x14ac:dyDescent="0.25">
      <c r="B43" s="120" t="s">
        <v>601</v>
      </c>
      <c r="C43" s="120" t="s">
        <v>637</v>
      </c>
      <c r="D43" s="121">
        <v>20000000</v>
      </c>
      <c r="E43" s="7">
        <v>1300000</v>
      </c>
      <c r="F43" s="17">
        <v>18700000</v>
      </c>
    </row>
    <row r="44" spans="2:6" x14ac:dyDescent="0.25">
      <c r="B44" s="120" t="s">
        <v>602</v>
      </c>
      <c r="C44" s="120" t="s">
        <v>638</v>
      </c>
      <c r="D44" s="121">
        <v>7800000</v>
      </c>
      <c r="E44" s="7">
        <v>390000</v>
      </c>
      <c r="F44" s="17">
        <v>7410000</v>
      </c>
    </row>
    <row r="45" spans="2:6" x14ac:dyDescent="0.25">
      <c r="B45" s="120" t="s">
        <v>603</v>
      </c>
      <c r="C45" s="120" t="s">
        <v>638</v>
      </c>
      <c r="D45" s="121">
        <v>2000000</v>
      </c>
      <c r="E45" s="7">
        <v>84000</v>
      </c>
      <c r="F45" s="17">
        <v>1916000</v>
      </c>
    </row>
    <row r="46" spans="2:6" x14ac:dyDescent="0.25">
      <c r="B46" s="120" t="s">
        <v>604</v>
      </c>
      <c r="C46" s="120" t="s">
        <v>638</v>
      </c>
      <c r="D46" s="121">
        <v>5000000</v>
      </c>
      <c r="E46" s="7">
        <v>325000</v>
      </c>
      <c r="F46" s="17">
        <v>4675000</v>
      </c>
    </row>
    <row r="47" spans="2:6" x14ac:dyDescent="0.25">
      <c r="B47" s="120" t="s">
        <v>605</v>
      </c>
      <c r="C47" s="120" t="s">
        <v>638</v>
      </c>
      <c r="D47" s="121">
        <v>2000000</v>
      </c>
      <c r="E47" s="7">
        <v>130000</v>
      </c>
      <c r="F47" s="17">
        <v>1870000</v>
      </c>
    </row>
    <row r="48" spans="2:6" x14ac:dyDescent="0.25">
      <c r="B48" s="120" t="s">
        <v>606</v>
      </c>
      <c r="C48" s="120" t="s">
        <v>638</v>
      </c>
      <c r="D48" s="121">
        <v>2500000</v>
      </c>
      <c r="E48" s="7">
        <v>162500</v>
      </c>
      <c r="F48" s="17">
        <v>2337500</v>
      </c>
    </row>
    <row r="49" spans="2:6" x14ac:dyDescent="0.25">
      <c r="B49" s="120" t="s">
        <v>607</v>
      </c>
      <c r="C49" s="120" t="s">
        <v>638</v>
      </c>
      <c r="D49" s="121">
        <v>1997000</v>
      </c>
      <c r="E49" s="7">
        <v>129805</v>
      </c>
      <c r="F49" s="17">
        <v>1867195</v>
      </c>
    </row>
    <row r="50" spans="2:6" x14ac:dyDescent="0.25">
      <c r="B50" s="120" t="s">
        <v>608</v>
      </c>
      <c r="C50" s="120" t="s">
        <v>638</v>
      </c>
      <c r="D50" s="121">
        <v>5300000</v>
      </c>
      <c r="E50" s="7">
        <v>302100</v>
      </c>
      <c r="F50" s="17">
        <v>4997900</v>
      </c>
    </row>
    <row r="51" spans="2:6" x14ac:dyDescent="0.25">
      <c r="B51" s="120" t="s">
        <v>609</v>
      </c>
      <c r="C51" s="120" t="s">
        <v>639</v>
      </c>
      <c r="D51" s="121">
        <v>2000000</v>
      </c>
      <c r="E51" s="7">
        <v>130000</v>
      </c>
      <c r="F51" s="17">
        <v>1870000</v>
      </c>
    </row>
    <row r="52" spans="2:6" x14ac:dyDescent="0.25">
      <c r="B52" s="120" t="s">
        <v>610</v>
      </c>
      <c r="C52" s="120" t="s">
        <v>639</v>
      </c>
      <c r="D52" s="121">
        <v>7000000</v>
      </c>
      <c r="E52" s="7">
        <v>455000</v>
      </c>
      <c r="F52" s="17">
        <v>6545000</v>
      </c>
    </row>
    <row r="53" spans="2:6" x14ac:dyDescent="0.25">
      <c r="B53" s="120" t="s">
        <v>611</v>
      </c>
      <c r="C53" s="120" t="s">
        <v>639</v>
      </c>
      <c r="D53" s="121">
        <v>62447033</v>
      </c>
      <c r="E53" s="7">
        <v>4059057</v>
      </c>
      <c r="F53" s="17">
        <v>58387976</v>
      </c>
    </row>
    <row r="54" spans="2:6" x14ac:dyDescent="0.25">
      <c r="B54" s="120" t="s">
        <v>612</v>
      </c>
      <c r="C54" s="120" t="s">
        <v>639</v>
      </c>
      <c r="D54" s="121">
        <v>8000000</v>
      </c>
      <c r="E54" s="7">
        <v>520000</v>
      </c>
      <c r="F54" s="17">
        <v>7480000</v>
      </c>
    </row>
    <row r="55" spans="2:6" x14ac:dyDescent="0.25">
      <c r="B55" s="120" t="s">
        <v>613</v>
      </c>
      <c r="C55" s="120" t="s">
        <v>639</v>
      </c>
      <c r="D55" s="121">
        <v>22000000</v>
      </c>
      <c r="E55" s="7">
        <v>1430000</v>
      </c>
      <c r="F55" s="17">
        <v>20570000</v>
      </c>
    </row>
    <row r="56" spans="2:6" x14ac:dyDescent="0.25">
      <c r="B56" s="120" t="s">
        <v>614</v>
      </c>
      <c r="C56" s="120" t="s">
        <v>639</v>
      </c>
      <c r="D56" s="121">
        <v>7500000</v>
      </c>
      <c r="E56" s="7">
        <v>487500</v>
      </c>
      <c r="F56" s="17">
        <v>7012500</v>
      </c>
    </row>
    <row r="57" spans="2:6" x14ac:dyDescent="0.25">
      <c r="B57" s="120" t="s">
        <v>615</v>
      </c>
      <c r="C57" s="120" t="s">
        <v>639</v>
      </c>
      <c r="D57" s="121">
        <v>2000000</v>
      </c>
      <c r="E57" s="7">
        <v>130000</v>
      </c>
      <c r="F57" s="17">
        <v>1870000</v>
      </c>
    </row>
    <row r="58" spans="2:6" x14ac:dyDescent="0.25">
      <c r="B58" s="120" t="s">
        <v>616</v>
      </c>
      <c r="C58" s="120" t="s">
        <v>639</v>
      </c>
      <c r="D58" s="121">
        <v>5500000</v>
      </c>
      <c r="E58" s="7">
        <v>357500</v>
      </c>
      <c r="F58" s="17">
        <v>5142500</v>
      </c>
    </row>
    <row r="59" spans="2:6" x14ac:dyDescent="0.25">
      <c r="B59" s="120" t="s">
        <v>617</v>
      </c>
      <c r="C59" s="120" t="s">
        <v>639</v>
      </c>
      <c r="D59" s="121">
        <v>2000000</v>
      </c>
      <c r="E59" s="7">
        <v>130000</v>
      </c>
      <c r="F59" s="17">
        <v>1870000</v>
      </c>
    </row>
    <row r="60" spans="2:6" x14ac:dyDescent="0.25">
      <c r="B60" s="120" t="s">
        <v>618</v>
      </c>
      <c r="C60" s="120" t="s">
        <v>639</v>
      </c>
      <c r="D60" s="121">
        <v>2500000</v>
      </c>
      <c r="E60" s="7">
        <v>162500</v>
      </c>
      <c r="F60" s="17">
        <v>2337500</v>
      </c>
    </row>
    <row r="61" spans="2:6" x14ac:dyDescent="0.25">
      <c r="B61" s="120" t="s">
        <v>619</v>
      </c>
      <c r="C61" s="120" t="s">
        <v>639</v>
      </c>
      <c r="D61" s="121">
        <v>3500000</v>
      </c>
      <c r="E61" s="7">
        <v>227500</v>
      </c>
      <c r="F61" s="17">
        <v>3272500</v>
      </c>
    </row>
    <row r="62" spans="2:6" x14ac:dyDescent="0.25">
      <c r="B62" s="120" t="s">
        <v>620</v>
      </c>
      <c r="C62" s="120" t="s">
        <v>639</v>
      </c>
      <c r="D62" s="121">
        <v>5000000</v>
      </c>
      <c r="E62" s="7">
        <v>285000</v>
      </c>
      <c r="F62" s="17">
        <v>4715000</v>
      </c>
    </row>
    <row r="63" spans="2:6" x14ac:dyDescent="0.25">
      <c r="B63" s="120" t="s">
        <v>621</v>
      </c>
      <c r="C63" s="120" t="s">
        <v>640</v>
      </c>
      <c r="D63" s="121">
        <v>7500000</v>
      </c>
      <c r="E63" s="7">
        <v>375000</v>
      </c>
      <c r="F63" s="17">
        <v>7125000</v>
      </c>
    </row>
    <row r="64" spans="2:6" x14ac:dyDescent="0.25">
      <c r="B64" s="120" t="s">
        <v>622</v>
      </c>
      <c r="C64" s="120" t="s">
        <v>640</v>
      </c>
      <c r="D64" s="121">
        <v>57038308</v>
      </c>
      <c r="E64" s="7">
        <v>3707491</v>
      </c>
      <c r="F64" s="17">
        <v>53330817</v>
      </c>
    </row>
    <row r="65" spans="2:6" x14ac:dyDescent="0.25">
      <c r="B65" s="120" t="s">
        <v>623</v>
      </c>
      <c r="C65" s="120" t="s">
        <v>640</v>
      </c>
      <c r="D65" s="121">
        <v>8000000</v>
      </c>
      <c r="E65" s="7">
        <v>520000</v>
      </c>
      <c r="F65" s="17">
        <v>7480000</v>
      </c>
    </row>
    <row r="66" spans="2:6" x14ac:dyDescent="0.25">
      <c r="B66" s="120" t="s">
        <v>624</v>
      </c>
      <c r="C66" s="120" t="s">
        <v>640</v>
      </c>
      <c r="D66" s="121">
        <v>21000000</v>
      </c>
      <c r="E66" s="7">
        <v>1365000</v>
      </c>
      <c r="F66" s="17">
        <v>19635000</v>
      </c>
    </row>
    <row r="67" spans="2:6" x14ac:dyDescent="0.25">
      <c r="B67" s="120" t="s">
        <v>625</v>
      </c>
      <c r="C67" s="120" t="s">
        <v>640</v>
      </c>
      <c r="D67" s="121">
        <v>7400000</v>
      </c>
      <c r="E67" s="7">
        <v>855000</v>
      </c>
      <c r="F67" s="17">
        <v>6545000</v>
      </c>
    </row>
    <row r="68" spans="2:6" x14ac:dyDescent="0.25">
      <c r="B68" s="120" t="s">
        <v>626</v>
      </c>
      <c r="C68" s="120" t="s">
        <v>640</v>
      </c>
      <c r="D68" s="121">
        <v>2000000</v>
      </c>
      <c r="E68" s="7">
        <v>130000</v>
      </c>
      <c r="F68" s="17">
        <v>1870000</v>
      </c>
    </row>
    <row r="69" spans="2:6" x14ac:dyDescent="0.25">
      <c r="B69" s="120" t="s">
        <v>627</v>
      </c>
      <c r="C69" s="120" t="s">
        <v>640</v>
      </c>
      <c r="D69" s="121">
        <v>6000000</v>
      </c>
      <c r="E69" s="7">
        <v>390000</v>
      </c>
      <c r="F69" s="17">
        <v>5610000</v>
      </c>
    </row>
    <row r="70" spans="2:6" x14ac:dyDescent="0.25">
      <c r="B70" s="120" t="s">
        <v>628</v>
      </c>
      <c r="C70" s="120" t="s">
        <v>640</v>
      </c>
      <c r="D70" s="121">
        <v>3000000</v>
      </c>
      <c r="E70" s="7">
        <v>195000</v>
      </c>
      <c r="F70" s="17">
        <v>2805000</v>
      </c>
    </row>
    <row r="71" spans="2:6" x14ac:dyDescent="0.25">
      <c r="B71" s="120" t="s">
        <v>629</v>
      </c>
      <c r="C71" s="120" t="s">
        <v>640</v>
      </c>
      <c r="D71" s="121">
        <v>2500000</v>
      </c>
      <c r="E71" s="7">
        <v>162500</v>
      </c>
      <c r="F71" s="17">
        <v>2337500</v>
      </c>
    </row>
    <row r="72" spans="2:6" x14ac:dyDescent="0.25">
      <c r="B72" s="120" t="s">
        <v>630</v>
      </c>
      <c r="C72" s="120" t="s">
        <v>640</v>
      </c>
      <c r="D72" s="121">
        <v>3900000</v>
      </c>
      <c r="E72" s="7">
        <v>253500</v>
      </c>
      <c r="F72" s="17">
        <v>3646500</v>
      </c>
    </row>
    <row r="73" spans="2:6" x14ac:dyDescent="0.25">
      <c r="B73" s="120" t="s">
        <v>631</v>
      </c>
      <c r="C73" s="120" t="s">
        <v>640</v>
      </c>
      <c r="D73" s="121">
        <v>9000000</v>
      </c>
      <c r="E73" s="7">
        <v>513000</v>
      </c>
      <c r="F73" s="17">
        <v>8487000</v>
      </c>
    </row>
    <row r="74" spans="2:6" x14ac:dyDescent="0.25">
      <c r="C74" s="125" t="s">
        <v>30</v>
      </c>
      <c r="D74" s="122">
        <f>SUM(D4:D73)</f>
        <v>747311061</v>
      </c>
      <c r="E74" s="122">
        <f t="shared" ref="E74:F74" si="0">SUM(E4:E73)</f>
        <v>48195473</v>
      </c>
      <c r="F74" s="122">
        <f t="shared" si="0"/>
        <v>699115588</v>
      </c>
    </row>
  </sheetData>
  <autoFilter ref="B3:F73" xr:uid="{4EE16821-99F0-47D8-AFF4-1E71647ACA3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1D8-F342-41B8-8DA3-BC8F6A2EB5AE}">
  <sheetPr>
    <pageSetUpPr fitToPage="1"/>
  </sheetPr>
  <dimension ref="B3:M180"/>
  <sheetViews>
    <sheetView topLeftCell="A118" zoomScaleNormal="100" workbookViewId="0">
      <selection activeCell="G136" sqref="G136"/>
    </sheetView>
  </sheetViews>
  <sheetFormatPr baseColWidth="10" defaultRowHeight="15" x14ac:dyDescent="0.25"/>
  <cols>
    <col min="2" max="2" width="26.140625" bestFit="1" customWidth="1"/>
    <col min="3" max="3" width="19.5703125" bestFit="1" customWidth="1"/>
    <col min="4" max="4" width="12.5703125" bestFit="1" customWidth="1"/>
    <col min="5" max="5" width="31.5703125" bestFit="1" customWidth="1"/>
    <col min="6" max="6" width="18.7109375" bestFit="1" customWidth="1"/>
    <col min="7" max="7" width="35.7109375" customWidth="1"/>
    <col min="8" max="8" width="44.85546875" customWidth="1"/>
    <col min="9" max="9" width="24.28515625" bestFit="1" customWidth="1"/>
    <col min="10" max="10" width="22.5703125" bestFit="1" customWidth="1"/>
    <col min="11" max="11" width="22.5703125" style="5" bestFit="1" customWidth="1"/>
    <col min="12" max="12" width="13.140625" style="5" customWidth="1"/>
    <col min="13" max="13" width="19" style="5" bestFit="1" customWidth="1"/>
    <col min="14" max="14" width="48.42578125" bestFit="1" customWidth="1"/>
    <col min="15" max="15" width="83.28515625" customWidth="1"/>
  </cols>
  <sheetData>
    <row r="3" spans="3:9" x14ac:dyDescent="0.25">
      <c r="C3" s="147" t="s">
        <v>0</v>
      </c>
      <c r="D3" s="148"/>
      <c r="E3" s="148"/>
      <c r="F3" s="148"/>
      <c r="G3" s="148"/>
      <c r="H3" s="148"/>
    </row>
    <row r="4" spans="3:9" x14ac:dyDescent="0.25">
      <c r="C4" s="13" t="s">
        <v>13</v>
      </c>
      <c r="D4" s="13" t="s">
        <v>14</v>
      </c>
      <c r="E4" s="13" t="s">
        <v>15</v>
      </c>
      <c r="F4" s="13" t="s">
        <v>16</v>
      </c>
      <c r="G4" s="13" t="s">
        <v>43</v>
      </c>
      <c r="H4" s="13" t="s">
        <v>44</v>
      </c>
    </row>
    <row r="5" spans="3:9" x14ac:dyDescent="0.25">
      <c r="C5" s="8" t="s">
        <v>1</v>
      </c>
      <c r="D5" s="44" t="s">
        <v>2</v>
      </c>
      <c r="E5" s="10">
        <v>7000000</v>
      </c>
      <c r="F5" s="11" t="s">
        <v>17</v>
      </c>
      <c r="G5" s="12">
        <f>+E5*6.5%</f>
        <v>455000</v>
      </c>
      <c r="H5" s="12">
        <f>+E5-G5</f>
        <v>6545000</v>
      </c>
      <c r="I5" s="151" t="s">
        <v>45</v>
      </c>
    </row>
    <row r="6" spans="3:9" ht="15" customHeight="1" x14ac:dyDescent="0.25">
      <c r="C6" s="8" t="s">
        <v>3</v>
      </c>
      <c r="D6" s="44" t="s">
        <v>2</v>
      </c>
      <c r="E6" s="10">
        <v>68900000</v>
      </c>
      <c r="F6" s="11" t="s">
        <v>17</v>
      </c>
      <c r="G6" s="12">
        <f>+E6*6.5%</f>
        <v>4478500</v>
      </c>
      <c r="H6" s="12">
        <f>+E6-G6</f>
        <v>64421500</v>
      </c>
      <c r="I6" s="152"/>
    </row>
    <row r="7" spans="3:9" x14ac:dyDescent="0.25">
      <c r="C7" s="8" t="s">
        <v>4</v>
      </c>
      <c r="D7" s="44" t="s">
        <v>2</v>
      </c>
      <c r="E7" s="10">
        <v>7500000</v>
      </c>
      <c r="F7" s="11" t="s">
        <v>17</v>
      </c>
      <c r="G7" s="12">
        <f>+E7*6.5%</f>
        <v>487500</v>
      </c>
      <c r="H7" s="12">
        <f>+E7-G7</f>
        <v>7012500</v>
      </c>
      <c r="I7" s="152"/>
    </row>
    <row r="8" spans="3:9" x14ac:dyDescent="0.25">
      <c r="C8" s="8" t="s">
        <v>5</v>
      </c>
      <c r="D8" s="44" t="s">
        <v>2</v>
      </c>
      <c r="E8" s="10">
        <v>22000000</v>
      </c>
      <c r="F8" s="11" t="s">
        <v>17</v>
      </c>
      <c r="G8" s="12">
        <f>+E8*6.5%</f>
        <v>1430000</v>
      </c>
      <c r="H8" s="12">
        <f>+E8-G8</f>
        <v>20570000</v>
      </c>
      <c r="I8" s="152"/>
    </row>
    <row r="9" spans="3:9" x14ac:dyDescent="0.25">
      <c r="C9" s="8" t="s">
        <v>6</v>
      </c>
      <c r="D9" s="44" t="s">
        <v>2</v>
      </c>
      <c r="E9" s="10">
        <v>7751873</v>
      </c>
      <c r="F9" s="11" t="s">
        <v>17</v>
      </c>
      <c r="G9" s="12">
        <f>+E9*5%</f>
        <v>387593.65</v>
      </c>
      <c r="H9" s="12">
        <f t="shared" ref="H9:H34" si="0">+E9-G9</f>
        <v>7364279.3499999996</v>
      </c>
      <c r="I9" s="152"/>
    </row>
    <row r="10" spans="3:9" x14ac:dyDescent="0.25">
      <c r="C10" s="8" t="s">
        <v>7</v>
      </c>
      <c r="D10" s="44" t="s">
        <v>2</v>
      </c>
      <c r="E10" s="10">
        <v>2000000</v>
      </c>
      <c r="F10" s="11" t="s">
        <v>17</v>
      </c>
      <c r="G10" s="12">
        <f>+E10*6.5%</f>
        <v>130000</v>
      </c>
      <c r="H10" s="12">
        <f t="shared" si="0"/>
        <v>1870000</v>
      </c>
      <c r="I10" s="152"/>
    </row>
    <row r="11" spans="3:9" x14ac:dyDescent="0.25">
      <c r="C11" s="8" t="s">
        <v>8</v>
      </c>
      <c r="D11" s="44" t="s">
        <v>2</v>
      </c>
      <c r="E11" s="10">
        <v>7500000</v>
      </c>
      <c r="F11" s="11" t="s">
        <v>17</v>
      </c>
      <c r="G11" s="12">
        <f>+E11*6.5%</f>
        <v>487500</v>
      </c>
      <c r="H11" s="12">
        <f t="shared" si="0"/>
        <v>7012500</v>
      </c>
      <c r="I11" s="152"/>
    </row>
    <row r="12" spans="3:9" x14ac:dyDescent="0.25">
      <c r="C12" s="8" t="s">
        <v>9</v>
      </c>
      <c r="D12" s="44" t="s">
        <v>2</v>
      </c>
      <c r="E12" s="10">
        <v>3600000</v>
      </c>
      <c r="F12" s="11" t="s">
        <v>17</v>
      </c>
      <c r="G12" s="12">
        <f>+E12*6.5%</f>
        <v>234000</v>
      </c>
      <c r="H12" s="12">
        <f t="shared" si="0"/>
        <v>3366000</v>
      </c>
      <c r="I12" s="152"/>
    </row>
    <row r="13" spans="3:9" x14ac:dyDescent="0.25">
      <c r="C13" s="8" t="s">
        <v>10</v>
      </c>
      <c r="D13" s="44" t="s">
        <v>2</v>
      </c>
      <c r="E13" s="10">
        <v>2500000</v>
      </c>
      <c r="F13" s="11" t="s">
        <v>17</v>
      </c>
      <c r="G13" s="12">
        <f>+E13*6.5%</f>
        <v>162500</v>
      </c>
      <c r="H13" s="12">
        <f t="shared" si="0"/>
        <v>2337500</v>
      </c>
      <c r="I13" s="152"/>
    </row>
    <row r="14" spans="3:9" x14ac:dyDescent="0.25">
      <c r="C14" s="8" t="s">
        <v>11</v>
      </c>
      <c r="D14" s="44" t="s">
        <v>2</v>
      </c>
      <c r="E14" s="10">
        <v>3600000</v>
      </c>
      <c r="F14" s="11" t="s">
        <v>17</v>
      </c>
      <c r="G14" s="12">
        <f>+E14*6.5%</f>
        <v>234000</v>
      </c>
      <c r="H14" s="12">
        <f t="shared" si="0"/>
        <v>3366000</v>
      </c>
      <c r="I14" s="152"/>
    </row>
    <row r="15" spans="3:9" x14ac:dyDescent="0.25">
      <c r="C15" s="8" t="s">
        <v>12</v>
      </c>
      <c r="D15" s="44" t="s">
        <v>2</v>
      </c>
      <c r="E15" s="10">
        <v>5700000</v>
      </c>
      <c r="F15" s="11" t="s">
        <v>17</v>
      </c>
      <c r="G15" s="12">
        <f>+E15*5.7%</f>
        <v>324900</v>
      </c>
      <c r="H15" s="12">
        <f t="shared" si="0"/>
        <v>5375100</v>
      </c>
      <c r="I15" s="153"/>
    </row>
    <row r="16" spans="3:9" ht="15" customHeight="1" x14ac:dyDescent="0.25">
      <c r="C16" s="21" t="s">
        <v>18</v>
      </c>
      <c r="D16" s="45" t="s">
        <v>29</v>
      </c>
      <c r="E16" s="22">
        <v>7560000</v>
      </c>
      <c r="F16" s="23" t="s">
        <v>28</v>
      </c>
      <c r="G16" s="24">
        <f>+E16*6.5%</f>
        <v>491400</v>
      </c>
      <c r="H16" s="24">
        <f t="shared" si="0"/>
        <v>7068600</v>
      </c>
      <c r="I16" s="142" t="s">
        <v>46</v>
      </c>
    </row>
    <row r="17" spans="3:9" x14ac:dyDescent="0.25">
      <c r="C17" s="21" t="s">
        <v>19</v>
      </c>
      <c r="D17" s="45" t="s">
        <v>29</v>
      </c>
      <c r="E17" s="22">
        <v>75608000</v>
      </c>
      <c r="F17" s="23" t="s">
        <v>28</v>
      </c>
      <c r="G17" s="24">
        <f>+E17*6.5%</f>
        <v>4914520</v>
      </c>
      <c r="H17" s="24">
        <f t="shared" si="0"/>
        <v>70693480</v>
      </c>
      <c r="I17" s="143"/>
    </row>
    <row r="18" spans="3:9" x14ac:dyDescent="0.25">
      <c r="C18" s="21" t="s">
        <v>20</v>
      </c>
      <c r="D18" s="45" t="s">
        <v>29</v>
      </c>
      <c r="E18" s="22">
        <v>8000000</v>
      </c>
      <c r="F18" s="23" t="s">
        <v>28</v>
      </c>
      <c r="G18" s="24">
        <f>+E18*6.5%</f>
        <v>520000</v>
      </c>
      <c r="H18" s="24">
        <f t="shared" si="0"/>
        <v>7480000</v>
      </c>
      <c r="I18" s="143"/>
    </row>
    <row r="19" spans="3:9" x14ac:dyDescent="0.25">
      <c r="C19" s="21" t="s">
        <v>21</v>
      </c>
      <c r="D19" s="45" t="s">
        <v>29</v>
      </c>
      <c r="E19" s="22">
        <v>23900000</v>
      </c>
      <c r="F19" s="23" t="s">
        <v>28</v>
      </c>
      <c r="G19" s="24">
        <f>+E19*6.5%</f>
        <v>1553500</v>
      </c>
      <c r="H19" s="24">
        <f t="shared" si="0"/>
        <v>22346500</v>
      </c>
      <c r="I19" s="143"/>
    </row>
    <row r="20" spans="3:9" x14ac:dyDescent="0.25">
      <c r="C20" s="21" t="s">
        <v>26</v>
      </c>
      <c r="D20" s="45" t="s">
        <v>29</v>
      </c>
      <c r="E20" s="22">
        <v>10711896</v>
      </c>
      <c r="F20" s="23" t="s">
        <v>28</v>
      </c>
      <c r="G20" s="24">
        <f>+E20*5.7%</f>
        <v>610578.07200000004</v>
      </c>
      <c r="H20" s="24">
        <f t="shared" si="0"/>
        <v>10101317.927999999</v>
      </c>
      <c r="I20" s="143"/>
    </row>
    <row r="21" spans="3:9" x14ac:dyDescent="0.25">
      <c r="C21" s="21" t="s">
        <v>22</v>
      </c>
      <c r="D21" s="45" t="s">
        <v>29</v>
      </c>
      <c r="E21" s="22">
        <v>1467000</v>
      </c>
      <c r="F21" s="23" t="s">
        <v>28</v>
      </c>
      <c r="G21" s="24">
        <f t="shared" ref="G21:G34" si="1">+E21*6.5%</f>
        <v>95355</v>
      </c>
      <c r="H21" s="24">
        <f t="shared" si="0"/>
        <v>1371645</v>
      </c>
      <c r="I21" s="25" t="s">
        <v>64</v>
      </c>
    </row>
    <row r="22" spans="3:9" x14ac:dyDescent="0.25">
      <c r="C22" s="21" t="s">
        <v>23</v>
      </c>
      <c r="D22" s="45" t="s">
        <v>29</v>
      </c>
      <c r="E22" s="22">
        <v>7560000</v>
      </c>
      <c r="F22" s="23" t="s">
        <v>28</v>
      </c>
      <c r="G22" s="24">
        <f t="shared" si="1"/>
        <v>491400</v>
      </c>
      <c r="H22" s="24">
        <f t="shared" si="0"/>
        <v>7068600</v>
      </c>
      <c r="I22" s="143" t="s">
        <v>46</v>
      </c>
    </row>
    <row r="23" spans="3:9" x14ac:dyDescent="0.25">
      <c r="C23" s="21" t="s">
        <v>25</v>
      </c>
      <c r="D23" s="45" t="s">
        <v>29</v>
      </c>
      <c r="E23" s="22">
        <v>3780000</v>
      </c>
      <c r="F23" s="23" t="s">
        <v>28</v>
      </c>
      <c r="G23" s="24">
        <f t="shared" si="1"/>
        <v>245700</v>
      </c>
      <c r="H23" s="24">
        <f t="shared" si="0"/>
        <v>3534300</v>
      </c>
      <c r="I23" s="143"/>
    </row>
    <row r="24" spans="3:9" x14ac:dyDescent="0.25">
      <c r="C24" s="21" t="s">
        <v>24</v>
      </c>
      <c r="D24" s="45" t="s">
        <v>29</v>
      </c>
      <c r="E24" s="22">
        <v>3000000</v>
      </c>
      <c r="F24" s="23" t="s">
        <v>28</v>
      </c>
      <c r="G24" s="24">
        <f t="shared" si="1"/>
        <v>195000</v>
      </c>
      <c r="H24" s="24">
        <f t="shared" si="0"/>
        <v>2805000</v>
      </c>
      <c r="I24" s="143"/>
    </row>
    <row r="25" spans="3:9" x14ac:dyDescent="0.25">
      <c r="C25" s="21" t="s">
        <v>27</v>
      </c>
      <c r="D25" s="45" t="s">
        <v>29</v>
      </c>
      <c r="E25" s="22">
        <v>3900000</v>
      </c>
      <c r="F25" s="23" t="s">
        <v>28</v>
      </c>
      <c r="G25" s="24">
        <f t="shared" si="1"/>
        <v>253500</v>
      </c>
      <c r="H25" s="24">
        <f t="shared" si="0"/>
        <v>3646500</v>
      </c>
      <c r="I25" s="144"/>
    </row>
    <row r="26" spans="3:9" x14ac:dyDescent="0.25">
      <c r="C26" s="9" t="s">
        <v>51</v>
      </c>
      <c r="D26" s="44" t="s">
        <v>60</v>
      </c>
      <c r="E26" s="10">
        <v>19000000</v>
      </c>
      <c r="F26" s="11" t="s">
        <v>61</v>
      </c>
      <c r="G26" s="12">
        <f t="shared" si="1"/>
        <v>1235000</v>
      </c>
      <c r="H26" s="12">
        <f t="shared" si="0"/>
        <v>17765000</v>
      </c>
      <c r="I26" s="154" t="s">
        <v>79</v>
      </c>
    </row>
    <row r="27" spans="3:9" x14ac:dyDescent="0.25">
      <c r="C27" s="9" t="s">
        <v>52</v>
      </c>
      <c r="D27" s="44" t="s">
        <v>60</v>
      </c>
      <c r="E27" s="10">
        <v>6500000</v>
      </c>
      <c r="F27" s="11" t="s">
        <v>61</v>
      </c>
      <c r="G27" s="12">
        <f t="shared" si="1"/>
        <v>422500</v>
      </c>
      <c r="H27" s="12">
        <f t="shared" si="0"/>
        <v>6077500</v>
      </c>
      <c r="I27" s="154"/>
    </row>
    <row r="28" spans="3:9" x14ac:dyDescent="0.25">
      <c r="C28" s="9" t="s">
        <v>53</v>
      </c>
      <c r="D28" s="44" t="s">
        <v>60</v>
      </c>
      <c r="E28" s="10">
        <v>4500000</v>
      </c>
      <c r="F28" s="11" t="s">
        <v>61</v>
      </c>
      <c r="G28" s="12">
        <f t="shared" si="1"/>
        <v>292500</v>
      </c>
      <c r="H28" s="12">
        <f t="shared" si="0"/>
        <v>4207500</v>
      </c>
      <c r="I28" s="154"/>
    </row>
    <row r="29" spans="3:9" x14ac:dyDescent="0.25">
      <c r="C29" s="9" t="s">
        <v>54</v>
      </c>
      <c r="D29" s="44" t="s">
        <v>60</v>
      </c>
      <c r="E29" s="10">
        <v>1500000</v>
      </c>
      <c r="F29" s="11" t="s">
        <v>61</v>
      </c>
      <c r="G29" s="12">
        <f t="shared" si="1"/>
        <v>97500</v>
      </c>
      <c r="H29" s="12">
        <f t="shared" si="0"/>
        <v>1402500</v>
      </c>
      <c r="I29" s="154"/>
    </row>
    <row r="30" spans="3:9" x14ac:dyDescent="0.25">
      <c r="C30" s="9" t="s">
        <v>55</v>
      </c>
      <c r="D30" s="44" t="s">
        <v>60</v>
      </c>
      <c r="E30" s="10">
        <v>1500000</v>
      </c>
      <c r="F30" s="11" t="s">
        <v>61</v>
      </c>
      <c r="G30" s="12">
        <f t="shared" si="1"/>
        <v>97500</v>
      </c>
      <c r="H30" s="12">
        <f t="shared" si="0"/>
        <v>1402500</v>
      </c>
      <c r="I30" s="154"/>
    </row>
    <row r="31" spans="3:9" x14ac:dyDescent="0.25">
      <c r="C31" s="9" t="s">
        <v>56</v>
      </c>
      <c r="D31" s="44" t="s">
        <v>60</v>
      </c>
      <c r="E31" s="10">
        <v>2000000</v>
      </c>
      <c r="F31" s="11" t="s">
        <v>61</v>
      </c>
      <c r="G31" s="12">
        <f t="shared" si="1"/>
        <v>130000</v>
      </c>
      <c r="H31" s="12">
        <f t="shared" si="0"/>
        <v>1870000</v>
      </c>
      <c r="I31" s="154"/>
    </row>
    <row r="32" spans="3:9" x14ac:dyDescent="0.25">
      <c r="C32" s="9" t="s">
        <v>57</v>
      </c>
      <c r="D32" s="44" t="s">
        <v>60</v>
      </c>
      <c r="E32" s="10">
        <v>6500000</v>
      </c>
      <c r="F32" s="11" t="s">
        <v>61</v>
      </c>
      <c r="G32" s="12">
        <f t="shared" si="1"/>
        <v>422500</v>
      </c>
      <c r="H32" s="12">
        <f t="shared" si="0"/>
        <v>6077500</v>
      </c>
      <c r="I32" s="154"/>
    </row>
    <row r="33" spans="3:10" x14ac:dyDescent="0.25">
      <c r="C33" s="9" t="s">
        <v>58</v>
      </c>
      <c r="D33" s="44" t="s">
        <v>60</v>
      </c>
      <c r="E33" s="10">
        <v>64558087</v>
      </c>
      <c r="F33" s="11" t="s">
        <v>61</v>
      </c>
      <c r="G33" s="12">
        <f t="shared" si="1"/>
        <v>4196275.6550000003</v>
      </c>
      <c r="H33" s="12">
        <f t="shared" si="0"/>
        <v>60361811.344999999</v>
      </c>
      <c r="I33" s="154"/>
    </row>
    <row r="34" spans="3:10" x14ac:dyDescent="0.25">
      <c r="C34" s="9" t="s">
        <v>59</v>
      </c>
      <c r="D34" s="44" t="s">
        <v>60</v>
      </c>
      <c r="E34" s="10">
        <v>5000000</v>
      </c>
      <c r="F34" s="11" t="s">
        <v>61</v>
      </c>
      <c r="G34" s="12">
        <f t="shared" si="1"/>
        <v>325000</v>
      </c>
      <c r="H34" s="12">
        <f t="shared" si="0"/>
        <v>4675000</v>
      </c>
      <c r="I34" s="154"/>
    </row>
    <row r="35" spans="3:10" x14ac:dyDescent="0.25">
      <c r="C35" s="27" t="s">
        <v>66</v>
      </c>
      <c r="D35" s="46" t="s">
        <v>76</v>
      </c>
      <c r="E35" s="28">
        <v>8620000</v>
      </c>
      <c r="F35" s="29" t="s">
        <v>77</v>
      </c>
      <c r="G35" s="24">
        <f t="shared" ref="G35:G41" si="2">+E35*6.48%</f>
        <v>558576.00000000012</v>
      </c>
      <c r="H35" s="26">
        <f>+E35-G35</f>
        <v>8061424</v>
      </c>
      <c r="I35" s="142" t="s">
        <v>109</v>
      </c>
    </row>
    <row r="36" spans="3:10" x14ac:dyDescent="0.25">
      <c r="C36" s="27" t="s">
        <v>67</v>
      </c>
      <c r="D36" s="46" t="s">
        <v>76</v>
      </c>
      <c r="E36" s="28">
        <v>73241913</v>
      </c>
      <c r="F36" s="29" t="s">
        <v>77</v>
      </c>
      <c r="G36" s="24">
        <f t="shared" si="2"/>
        <v>4746075.9624000005</v>
      </c>
      <c r="H36" s="26">
        <f t="shared" ref="H36:H44" si="3">+E36-G36</f>
        <v>68495837.037599996</v>
      </c>
      <c r="I36" s="143"/>
    </row>
    <row r="37" spans="3:10" x14ac:dyDescent="0.25">
      <c r="C37" s="27" t="s">
        <v>68</v>
      </c>
      <c r="D37" s="46" t="s">
        <v>76</v>
      </c>
      <c r="E37" s="28">
        <v>11180110</v>
      </c>
      <c r="F37" s="29" t="s">
        <v>77</v>
      </c>
      <c r="G37" s="24">
        <f t="shared" si="2"/>
        <v>724471.12800000014</v>
      </c>
      <c r="H37" s="26">
        <f t="shared" si="3"/>
        <v>10455638.872</v>
      </c>
      <c r="I37" s="143"/>
    </row>
    <row r="38" spans="3:10" x14ac:dyDescent="0.25">
      <c r="C38" s="27" t="s">
        <v>69</v>
      </c>
      <c r="D38" s="46" t="s">
        <v>76</v>
      </c>
      <c r="E38" s="28">
        <v>32465783</v>
      </c>
      <c r="F38" s="29" t="s">
        <v>77</v>
      </c>
      <c r="G38" s="24">
        <f t="shared" si="2"/>
        <v>2103782.7384000001</v>
      </c>
      <c r="H38" s="26">
        <f t="shared" si="3"/>
        <v>30362000.261599999</v>
      </c>
      <c r="I38" s="143"/>
    </row>
    <row r="39" spans="3:10" x14ac:dyDescent="0.25">
      <c r="C39" s="27" t="s">
        <v>70</v>
      </c>
      <c r="D39" s="46" t="s">
        <v>76</v>
      </c>
      <c r="E39" s="28">
        <v>9373322</v>
      </c>
      <c r="F39" s="29" t="s">
        <v>77</v>
      </c>
      <c r="G39" s="24">
        <f>+E39*5.48%</f>
        <v>513658.04560000001</v>
      </c>
      <c r="H39" s="26">
        <f t="shared" si="3"/>
        <v>8859663.9543999992</v>
      </c>
      <c r="I39" s="143"/>
    </row>
    <row r="40" spans="3:10" x14ac:dyDescent="0.25">
      <c r="C40" s="27" t="s">
        <v>71</v>
      </c>
      <c r="D40" s="46" t="s">
        <v>76</v>
      </c>
      <c r="E40" s="28">
        <v>10620000</v>
      </c>
      <c r="F40" s="29" t="s">
        <v>77</v>
      </c>
      <c r="G40" s="24">
        <f t="shared" si="2"/>
        <v>688176.00000000012</v>
      </c>
      <c r="H40" s="26">
        <f t="shared" si="3"/>
        <v>9931824</v>
      </c>
      <c r="I40" s="143"/>
    </row>
    <row r="41" spans="3:10" x14ac:dyDescent="0.25">
      <c r="C41" s="27" t="s">
        <v>72</v>
      </c>
      <c r="D41" s="46" t="s">
        <v>76</v>
      </c>
      <c r="E41" s="28">
        <v>6060800</v>
      </c>
      <c r="F41" s="29" t="s">
        <v>77</v>
      </c>
      <c r="G41" s="24">
        <f t="shared" si="2"/>
        <v>392739.84000000008</v>
      </c>
      <c r="H41" s="26">
        <f t="shared" si="3"/>
        <v>5668060.1600000001</v>
      </c>
      <c r="I41" s="143"/>
    </row>
    <row r="42" spans="3:10" x14ac:dyDescent="0.25">
      <c r="C42" s="27" t="s">
        <v>73</v>
      </c>
      <c r="D42" s="46" t="s">
        <v>76</v>
      </c>
      <c r="E42" s="28">
        <v>3500000</v>
      </c>
      <c r="F42" s="29" t="s">
        <v>77</v>
      </c>
      <c r="G42" s="24">
        <f>+E42*6.48%</f>
        <v>226800.00000000003</v>
      </c>
      <c r="H42" s="26">
        <f t="shared" si="3"/>
        <v>3273200</v>
      </c>
      <c r="I42" s="143"/>
    </row>
    <row r="43" spans="3:10" x14ac:dyDescent="0.25">
      <c r="C43" s="27" t="s">
        <v>74</v>
      </c>
      <c r="D43" s="46" t="s">
        <v>76</v>
      </c>
      <c r="E43" s="28">
        <v>5985716</v>
      </c>
      <c r="F43" s="29" t="s">
        <v>77</v>
      </c>
      <c r="G43" s="24">
        <f>+E43*6.48%</f>
        <v>387874.39680000005</v>
      </c>
      <c r="H43" s="26">
        <f t="shared" si="3"/>
        <v>5597841.6031999998</v>
      </c>
      <c r="I43" s="143"/>
    </row>
    <row r="44" spans="3:10" x14ac:dyDescent="0.25">
      <c r="C44" s="27" t="s">
        <v>75</v>
      </c>
      <c r="D44" s="46" t="s">
        <v>76</v>
      </c>
      <c r="E44" s="28">
        <v>700000</v>
      </c>
      <c r="F44" s="29" t="s">
        <v>77</v>
      </c>
      <c r="G44" s="24">
        <f>+E44*4.98%</f>
        <v>34860</v>
      </c>
      <c r="H44" s="26">
        <f t="shared" si="3"/>
        <v>665140</v>
      </c>
      <c r="I44" s="144"/>
    </row>
    <row r="45" spans="3:10" x14ac:dyDescent="0.25">
      <c r="C45" s="12" t="s">
        <v>84</v>
      </c>
      <c r="D45" s="47" t="s">
        <v>95</v>
      </c>
      <c r="E45" s="12">
        <v>20724978</v>
      </c>
      <c r="F45" s="32" t="s">
        <v>96</v>
      </c>
      <c r="G45" s="12">
        <f>+E45*4.98%</f>
        <v>1032103.9044000001</v>
      </c>
      <c r="H45" s="33">
        <v>19692874</v>
      </c>
      <c r="I45" s="155" t="s">
        <v>112</v>
      </c>
      <c r="J45" s="31"/>
    </row>
    <row r="46" spans="3:10" x14ac:dyDescent="0.25">
      <c r="C46" s="12" t="s">
        <v>85</v>
      </c>
      <c r="D46" s="47" t="s">
        <v>95</v>
      </c>
      <c r="E46" s="12">
        <v>61619005</v>
      </c>
      <c r="F46" s="32" t="s">
        <v>96</v>
      </c>
      <c r="G46" s="12">
        <f>+E46*6.48%</f>
        <v>3992911.5240000007</v>
      </c>
      <c r="H46" s="33">
        <v>57626094</v>
      </c>
      <c r="I46" s="145"/>
      <c r="J46" s="31"/>
    </row>
    <row r="47" spans="3:10" x14ac:dyDescent="0.25">
      <c r="C47" s="12" t="s">
        <v>86</v>
      </c>
      <c r="D47" s="47" t="s">
        <v>95</v>
      </c>
      <c r="E47" s="12">
        <v>1593701</v>
      </c>
      <c r="F47" s="32" t="s">
        <v>96</v>
      </c>
      <c r="G47" s="12">
        <f>+E47*6.48%</f>
        <v>103271.82480000002</v>
      </c>
      <c r="H47" s="33">
        <v>1490428</v>
      </c>
      <c r="I47" s="145"/>
      <c r="J47" s="31"/>
    </row>
    <row r="48" spans="3:10" x14ac:dyDescent="0.25">
      <c r="C48" s="12" t="s">
        <v>87</v>
      </c>
      <c r="D48" s="47" t="s">
        <v>95</v>
      </c>
      <c r="E48" s="12">
        <v>2500000</v>
      </c>
      <c r="F48" s="32" t="s">
        <v>96</v>
      </c>
      <c r="G48" s="12">
        <f>+E48*6.48%</f>
        <v>162000.00000000003</v>
      </c>
      <c r="H48" s="33">
        <v>2338000</v>
      </c>
      <c r="I48" s="145"/>
      <c r="J48" s="31"/>
    </row>
    <row r="49" spans="3:10" x14ac:dyDescent="0.25">
      <c r="C49" s="12" t="s">
        <v>88</v>
      </c>
      <c r="D49" s="47" t="s">
        <v>95</v>
      </c>
      <c r="E49" s="12">
        <v>8090055</v>
      </c>
      <c r="F49" s="32" t="s">
        <v>96</v>
      </c>
      <c r="G49" s="12">
        <f>+E49*6.48%</f>
        <v>524235.56400000007</v>
      </c>
      <c r="H49" s="33">
        <v>7565819</v>
      </c>
      <c r="I49" s="145"/>
      <c r="J49" s="31"/>
    </row>
    <row r="50" spans="3:10" x14ac:dyDescent="0.25">
      <c r="C50" s="12" t="s">
        <v>89</v>
      </c>
      <c r="D50" s="47" t="s">
        <v>95</v>
      </c>
      <c r="E50" s="12">
        <v>4515683</v>
      </c>
      <c r="F50" s="32" t="s">
        <v>96</v>
      </c>
      <c r="G50" s="12">
        <f t="shared" ref="G50:G74" si="4">+E50*6.48%</f>
        <v>292616.25840000005</v>
      </c>
      <c r="H50" s="33">
        <v>4223067</v>
      </c>
      <c r="I50" s="145"/>
      <c r="J50" s="31"/>
    </row>
    <row r="51" spans="3:10" x14ac:dyDescent="0.25">
      <c r="C51" s="12" t="s">
        <v>90</v>
      </c>
      <c r="D51" s="47" t="s">
        <v>95</v>
      </c>
      <c r="E51" s="12">
        <v>29064134</v>
      </c>
      <c r="F51" s="32" t="s">
        <v>96</v>
      </c>
      <c r="G51" s="12">
        <f t="shared" si="4"/>
        <v>1883355.8832000003</v>
      </c>
      <c r="H51" s="33">
        <v>27180778</v>
      </c>
      <c r="I51" s="145"/>
      <c r="J51" s="31"/>
    </row>
    <row r="52" spans="3:10" x14ac:dyDescent="0.25">
      <c r="C52" s="12" t="s">
        <v>91</v>
      </c>
      <c r="D52" s="47" t="s">
        <v>95</v>
      </c>
      <c r="E52" s="12">
        <v>7032467</v>
      </c>
      <c r="F52" s="32" t="s">
        <v>96</v>
      </c>
      <c r="G52" s="12">
        <f t="shared" si="4"/>
        <v>455703.86160000006</v>
      </c>
      <c r="H52" s="33">
        <v>6576764</v>
      </c>
      <c r="I52" s="145"/>
      <c r="J52" s="31"/>
    </row>
    <row r="53" spans="3:10" x14ac:dyDescent="0.25">
      <c r="C53" s="12" t="s">
        <v>92</v>
      </c>
      <c r="D53" s="47" t="s">
        <v>95</v>
      </c>
      <c r="E53" s="12">
        <v>1856275</v>
      </c>
      <c r="F53" s="32" t="s">
        <v>96</v>
      </c>
      <c r="G53" s="12">
        <f t="shared" si="4"/>
        <v>120286.62000000002</v>
      </c>
      <c r="H53" s="33">
        <v>1735988</v>
      </c>
      <c r="I53" s="145"/>
      <c r="J53" s="31"/>
    </row>
    <row r="54" spans="3:10" x14ac:dyDescent="0.25">
      <c r="C54" s="12" t="s">
        <v>93</v>
      </c>
      <c r="D54" s="47" t="s">
        <v>95</v>
      </c>
      <c r="E54" s="12">
        <v>1462687</v>
      </c>
      <c r="F54" s="32" t="s">
        <v>96</v>
      </c>
      <c r="G54" s="12">
        <f>+E54*9.48%</f>
        <v>138662.72760000001</v>
      </c>
      <c r="H54" s="33">
        <v>1324024</v>
      </c>
      <c r="I54" s="145"/>
      <c r="J54" s="31"/>
    </row>
    <row r="55" spans="3:10" x14ac:dyDescent="0.25">
      <c r="C55" s="12" t="s">
        <v>94</v>
      </c>
      <c r="D55" s="47" t="s">
        <v>95</v>
      </c>
      <c r="E55" s="12">
        <v>2085128</v>
      </c>
      <c r="F55" s="32" t="s">
        <v>96</v>
      </c>
      <c r="G55" s="12">
        <f>+E55*9.48%</f>
        <v>197670.13440000001</v>
      </c>
      <c r="H55" s="33">
        <v>1887458</v>
      </c>
      <c r="I55" s="145"/>
      <c r="J55" s="31"/>
    </row>
    <row r="56" spans="3:10" x14ac:dyDescent="0.25">
      <c r="C56" s="34" t="s">
        <v>97</v>
      </c>
      <c r="D56" s="47" t="s">
        <v>108</v>
      </c>
      <c r="E56" s="35">
        <v>1878101</v>
      </c>
      <c r="F56" s="32" t="s">
        <v>107</v>
      </c>
      <c r="G56" s="12">
        <f t="shared" si="4"/>
        <v>121700.94480000003</v>
      </c>
      <c r="H56" s="33">
        <v>1756399</v>
      </c>
      <c r="I56" s="145"/>
      <c r="J56" s="31"/>
    </row>
    <row r="57" spans="3:10" x14ac:dyDescent="0.25">
      <c r="C57" s="34" t="s">
        <v>98</v>
      </c>
      <c r="D57" s="47" t="s">
        <v>108</v>
      </c>
      <c r="E57" s="35">
        <v>1873444</v>
      </c>
      <c r="F57" s="32" t="s">
        <v>107</v>
      </c>
      <c r="G57" s="12">
        <f t="shared" si="4"/>
        <v>121399.17120000003</v>
      </c>
      <c r="H57" s="33">
        <v>1752045</v>
      </c>
      <c r="I57" s="145"/>
      <c r="J57" s="31"/>
    </row>
    <row r="58" spans="3:10" x14ac:dyDescent="0.25">
      <c r="C58" s="34" t="s">
        <v>99</v>
      </c>
      <c r="D58" s="47" t="s">
        <v>108</v>
      </c>
      <c r="E58" s="35">
        <v>8090055</v>
      </c>
      <c r="F58" s="32" t="s">
        <v>107</v>
      </c>
      <c r="G58" s="12">
        <f t="shared" si="4"/>
        <v>524235.56400000007</v>
      </c>
      <c r="H58" s="33">
        <v>7565819</v>
      </c>
      <c r="I58" s="145"/>
      <c r="J58" s="31"/>
    </row>
    <row r="59" spans="3:10" x14ac:dyDescent="0.25">
      <c r="C59" s="34" t="s">
        <v>100</v>
      </c>
      <c r="D59" s="47" t="s">
        <v>108</v>
      </c>
      <c r="E59" s="35">
        <v>3998771</v>
      </c>
      <c r="F59" s="32" t="s">
        <v>107</v>
      </c>
      <c r="G59" s="12">
        <f t="shared" si="4"/>
        <v>259120.36080000005</v>
      </c>
      <c r="H59" s="33">
        <v>3739650</v>
      </c>
      <c r="I59" s="145"/>
      <c r="J59" s="31"/>
    </row>
    <row r="60" spans="3:10" x14ac:dyDescent="0.25">
      <c r="C60" s="34" t="s">
        <v>101</v>
      </c>
      <c r="D60" s="47" t="s">
        <v>108</v>
      </c>
      <c r="E60" s="35">
        <v>40604894</v>
      </c>
      <c r="F60" s="32" t="s">
        <v>107</v>
      </c>
      <c r="G60" s="12">
        <f t="shared" si="4"/>
        <v>2631197.1312000006</v>
      </c>
      <c r="H60" s="33">
        <v>37973697</v>
      </c>
      <c r="I60" s="145"/>
      <c r="J60" s="31"/>
    </row>
    <row r="61" spans="3:10" x14ac:dyDescent="0.25">
      <c r="C61" s="34" t="s">
        <v>102</v>
      </c>
      <c r="D61" s="47" t="s">
        <v>108</v>
      </c>
      <c r="E61" s="35">
        <v>17444673</v>
      </c>
      <c r="F61" s="32" t="s">
        <v>107</v>
      </c>
      <c r="G61" s="12">
        <f t="shared" si="4"/>
        <v>1130414.8104000001</v>
      </c>
      <c r="H61" s="33">
        <v>16314258</v>
      </c>
      <c r="I61" s="145"/>
      <c r="J61" s="31"/>
    </row>
    <row r="62" spans="3:10" x14ac:dyDescent="0.25">
      <c r="C62" s="34" t="s">
        <v>103</v>
      </c>
      <c r="D62" s="47" t="s">
        <v>108</v>
      </c>
      <c r="E62" s="35">
        <v>3069454</v>
      </c>
      <c r="F62" s="32" t="s">
        <v>107</v>
      </c>
      <c r="G62" s="12">
        <f t="shared" si="4"/>
        <v>198900.61920000004</v>
      </c>
      <c r="H62" s="33">
        <v>2870553</v>
      </c>
      <c r="I62" s="145"/>
      <c r="J62" s="31"/>
    </row>
    <row r="63" spans="3:10" x14ac:dyDescent="0.25">
      <c r="C63" s="34" t="s">
        <v>104</v>
      </c>
      <c r="D63" s="47" t="s">
        <v>108</v>
      </c>
      <c r="E63" s="35">
        <v>1465464</v>
      </c>
      <c r="F63" s="32" t="s">
        <v>107</v>
      </c>
      <c r="G63" s="12">
        <f t="shared" si="4"/>
        <v>94962.06720000002</v>
      </c>
      <c r="H63" s="33">
        <v>1370502</v>
      </c>
      <c r="I63" s="145"/>
      <c r="J63" s="31"/>
    </row>
    <row r="64" spans="3:10" x14ac:dyDescent="0.25">
      <c r="C64" s="34" t="s">
        <v>105</v>
      </c>
      <c r="D64" s="47" t="s">
        <v>108</v>
      </c>
      <c r="E64" s="35">
        <v>2090284</v>
      </c>
      <c r="F64" s="32" t="s">
        <v>107</v>
      </c>
      <c r="G64" s="12">
        <f>+E64*9.48%</f>
        <v>198158.92320000002</v>
      </c>
      <c r="H64" s="33">
        <v>1892124</v>
      </c>
      <c r="I64" s="145"/>
      <c r="J64" s="31"/>
    </row>
    <row r="65" spans="2:13" x14ac:dyDescent="0.25">
      <c r="C65" s="34" t="s">
        <v>106</v>
      </c>
      <c r="D65" s="47" t="s">
        <v>108</v>
      </c>
      <c r="E65" s="35">
        <v>1802409</v>
      </c>
      <c r="F65" s="32" t="s">
        <v>107</v>
      </c>
      <c r="G65" s="12">
        <f>+E65*9.48%</f>
        <v>170868.37320000003</v>
      </c>
      <c r="H65" s="33">
        <v>1631542</v>
      </c>
      <c r="I65" s="145"/>
      <c r="J65" s="31"/>
    </row>
    <row r="66" spans="2:13" x14ac:dyDescent="0.25">
      <c r="C66" s="37" t="s">
        <v>129</v>
      </c>
      <c r="D66" s="46" t="s">
        <v>130</v>
      </c>
      <c r="E66" s="38">
        <v>31087467</v>
      </c>
      <c r="F66" s="29" t="s">
        <v>107</v>
      </c>
      <c r="G66" s="24">
        <f>+E66*5.48%</f>
        <v>1703593.1916</v>
      </c>
      <c r="H66" s="26">
        <f>+E66-G66</f>
        <v>29383873.808400001</v>
      </c>
      <c r="I66" s="146" t="s">
        <v>131</v>
      </c>
      <c r="K66" s="36"/>
      <c r="L66" s="36"/>
      <c r="M66" s="36"/>
    </row>
    <row r="67" spans="2:13" x14ac:dyDescent="0.25">
      <c r="C67" s="37" t="s">
        <v>114</v>
      </c>
      <c r="D67" s="46" t="s">
        <v>126</v>
      </c>
      <c r="E67" s="38">
        <v>2187901</v>
      </c>
      <c r="F67" s="29" t="s">
        <v>113</v>
      </c>
      <c r="G67" s="24">
        <f t="shared" si="4"/>
        <v>141775.98480000003</v>
      </c>
      <c r="H67" s="26">
        <f>+E67-G67</f>
        <v>2046125.0152</v>
      </c>
      <c r="I67" s="146"/>
      <c r="K67" s="36"/>
      <c r="L67" s="36"/>
      <c r="M67" s="36"/>
    </row>
    <row r="68" spans="2:13" x14ac:dyDescent="0.25">
      <c r="C68" s="37" t="s">
        <v>115</v>
      </c>
      <c r="D68" s="46" t="s">
        <v>126</v>
      </c>
      <c r="E68" s="38">
        <v>1104625</v>
      </c>
      <c r="F68" s="29" t="s">
        <v>113</v>
      </c>
      <c r="G68" s="24">
        <f t="shared" si="4"/>
        <v>71579.700000000012</v>
      </c>
      <c r="H68" s="26">
        <f t="shared" ref="H68:H130" si="5">+E68-G68</f>
        <v>1033045.3</v>
      </c>
      <c r="I68" s="146"/>
      <c r="K68" s="36"/>
      <c r="L68" s="36"/>
      <c r="M68" s="36"/>
    </row>
    <row r="69" spans="2:13" x14ac:dyDescent="0.25">
      <c r="C69" s="37" t="s">
        <v>116</v>
      </c>
      <c r="D69" s="46" t="s">
        <v>126</v>
      </c>
      <c r="E69" s="38">
        <v>8090055</v>
      </c>
      <c r="F69" s="29" t="s">
        <v>113</v>
      </c>
      <c r="G69" s="24">
        <f t="shared" si="4"/>
        <v>524235.56400000007</v>
      </c>
      <c r="H69" s="26">
        <f t="shared" si="5"/>
        <v>7565819.4359999998</v>
      </c>
      <c r="I69" s="146"/>
      <c r="K69" s="36"/>
      <c r="L69" s="36"/>
      <c r="M69" s="36"/>
    </row>
    <row r="70" spans="2:13" x14ac:dyDescent="0.25">
      <c r="C70" s="37" t="s">
        <v>117</v>
      </c>
      <c r="D70" s="46" t="s">
        <v>126</v>
      </c>
      <c r="E70" s="38">
        <v>4331374</v>
      </c>
      <c r="F70" s="29" t="s">
        <v>113</v>
      </c>
      <c r="G70" s="24">
        <f t="shared" si="4"/>
        <v>280673.03520000004</v>
      </c>
      <c r="H70" s="26">
        <f t="shared" si="5"/>
        <v>4050700.9648000002</v>
      </c>
      <c r="I70" s="146"/>
      <c r="K70" s="36"/>
      <c r="L70" s="36"/>
      <c r="M70" s="36"/>
    </row>
    <row r="71" spans="2:13" x14ac:dyDescent="0.25">
      <c r="C71" s="37" t="s">
        <v>118</v>
      </c>
      <c r="D71" s="46" t="s">
        <v>126</v>
      </c>
      <c r="E71" s="38">
        <v>55652954</v>
      </c>
      <c r="F71" s="29" t="s">
        <v>113</v>
      </c>
      <c r="G71" s="24">
        <f t="shared" si="4"/>
        <v>3606311.4192000004</v>
      </c>
      <c r="H71" s="26">
        <f t="shared" si="5"/>
        <v>52046642.580799997</v>
      </c>
      <c r="I71" s="146"/>
      <c r="K71" s="36"/>
      <c r="L71" s="36"/>
      <c r="M71" s="36"/>
    </row>
    <row r="72" spans="2:13" x14ac:dyDescent="0.25">
      <c r="C72" s="37" t="s">
        <v>119</v>
      </c>
      <c r="D72" s="46" t="s">
        <v>126</v>
      </c>
      <c r="E72" s="38">
        <v>22006658</v>
      </c>
      <c r="F72" s="29" t="s">
        <v>113</v>
      </c>
      <c r="G72" s="24">
        <f t="shared" si="4"/>
        <v>1426031.4384000003</v>
      </c>
      <c r="H72" s="26">
        <f t="shared" si="5"/>
        <v>20580626.5616</v>
      </c>
      <c r="I72" s="146"/>
      <c r="K72" s="36"/>
      <c r="L72" s="36"/>
      <c r="M72" s="36"/>
    </row>
    <row r="73" spans="2:13" x14ac:dyDescent="0.25">
      <c r="C73" s="37" t="s">
        <v>120</v>
      </c>
      <c r="D73" s="46" t="s">
        <v>126</v>
      </c>
      <c r="E73" s="38">
        <v>6112374</v>
      </c>
      <c r="F73" s="29" t="s">
        <v>113</v>
      </c>
      <c r="G73" s="24">
        <f t="shared" si="4"/>
        <v>396081.83520000009</v>
      </c>
      <c r="H73" s="26">
        <f t="shared" si="5"/>
        <v>5716292.1647999994</v>
      </c>
      <c r="I73" s="146"/>
      <c r="K73" s="36"/>
      <c r="L73" s="36"/>
      <c r="M73" s="36"/>
    </row>
    <row r="74" spans="2:13" x14ac:dyDescent="0.25">
      <c r="C74" s="37" t="s">
        <v>121</v>
      </c>
      <c r="D74" s="46" t="s">
        <v>126</v>
      </c>
      <c r="E74" s="38">
        <v>1675072</v>
      </c>
      <c r="F74" s="29" t="s">
        <v>113</v>
      </c>
      <c r="G74" s="24">
        <f t="shared" si="4"/>
        <v>108544.66560000002</v>
      </c>
      <c r="H74" s="26">
        <f t="shared" si="5"/>
        <v>1566527.3344000001</v>
      </c>
      <c r="I74" s="146"/>
      <c r="K74" s="36"/>
      <c r="L74" s="36"/>
      <c r="M74" s="36"/>
    </row>
    <row r="75" spans="2:13" x14ac:dyDescent="0.25">
      <c r="C75" s="37" t="s">
        <v>122</v>
      </c>
      <c r="D75" s="46" t="s">
        <v>126</v>
      </c>
      <c r="E75" s="38">
        <v>2955488</v>
      </c>
      <c r="F75" s="29" t="s">
        <v>113</v>
      </c>
      <c r="G75" s="24">
        <f>+E75*7.48%</f>
        <v>221070.50240000003</v>
      </c>
      <c r="H75" s="26">
        <f t="shared" si="5"/>
        <v>2734417.4975999999</v>
      </c>
      <c r="I75" s="146"/>
      <c r="K75" s="36"/>
      <c r="L75" s="36"/>
      <c r="M75" s="36"/>
    </row>
    <row r="76" spans="2:13" x14ac:dyDescent="0.25">
      <c r="C76" s="37" t="s">
        <v>123</v>
      </c>
      <c r="D76" s="46" t="s">
        <v>126</v>
      </c>
      <c r="E76" s="38">
        <v>2607271</v>
      </c>
      <c r="F76" s="29" t="s">
        <v>113</v>
      </c>
      <c r="G76" s="24">
        <f>+E76*7.48%</f>
        <v>195023.8708</v>
      </c>
      <c r="H76" s="26">
        <f t="shared" si="5"/>
        <v>2412247.1291999999</v>
      </c>
      <c r="I76" s="146"/>
      <c r="K76" s="36"/>
      <c r="L76" s="36"/>
      <c r="M76" s="36"/>
    </row>
    <row r="77" spans="2:13" x14ac:dyDescent="0.25">
      <c r="B77" t="s">
        <v>128</v>
      </c>
      <c r="C77" s="34" t="s">
        <v>124</v>
      </c>
      <c r="D77" s="47" t="s">
        <v>127</v>
      </c>
      <c r="E77" s="35">
        <v>29761154</v>
      </c>
      <c r="F77" s="32" t="s">
        <v>113</v>
      </c>
      <c r="G77" s="12">
        <f>+E77*4.48%</f>
        <v>1333299.6992000001</v>
      </c>
      <c r="H77" s="33">
        <f t="shared" si="5"/>
        <v>28427854.300799999</v>
      </c>
      <c r="I77" s="145" t="s">
        <v>151</v>
      </c>
      <c r="K77" s="36"/>
      <c r="L77" s="36"/>
      <c r="M77" s="36"/>
    </row>
    <row r="78" spans="2:13" x14ac:dyDescent="0.25">
      <c r="C78" s="34" t="s">
        <v>132</v>
      </c>
      <c r="D78" s="47" t="s">
        <v>143</v>
      </c>
      <c r="E78" s="35">
        <v>49639242</v>
      </c>
      <c r="F78" s="32" t="s">
        <v>144</v>
      </c>
      <c r="G78" s="12">
        <f>+E78*6.48%</f>
        <v>3216622.8816000004</v>
      </c>
      <c r="H78" s="33">
        <f t="shared" si="5"/>
        <v>46422619.1184</v>
      </c>
      <c r="I78" s="145"/>
      <c r="K78" s="36"/>
      <c r="L78" s="36"/>
      <c r="M78" s="36"/>
    </row>
    <row r="79" spans="2:13" x14ac:dyDescent="0.25">
      <c r="C79" s="34" t="s">
        <v>133</v>
      </c>
      <c r="D79" s="47" t="s">
        <v>143</v>
      </c>
      <c r="E79" s="35">
        <v>14046758</v>
      </c>
      <c r="F79" s="32" t="s">
        <v>144</v>
      </c>
      <c r="G79" s="12">
        <f t="shared" ref="G79:G88" si="6">+E79*6.48%</f>
        <v>910229.9184000002</v>
      </c>
      <c r="H79" s="33">
        <f t="shared" si="5"/>
        <v>13136528.081599999</v>
      </c>
      <c r="I79" s="145"/>
      <c r="K79" s="36"/>
      <c r="L79" s="36"/>
      <c r="M79" s="36"/>
    </row>
    <row r="80" spans="2:13" x14ac:dyDescent="0.25">
      <c r="C80" s="34" t="s">
        <v>134</v>
      </c>
      <c r="D80" s="47" t="s">
        <v>143</v>
      </c>
      <c r="E80" s="35">
        <v>7623153</v>
      </c>
      <c r="F80" s="32" t="s">
        <v>144</v>
      </c>
      <c r="G80" s="12">
        <f t="shared" si="6"/>
        <v>493980.31440000009</v>
      </c>
      <c r="H80" s="33">
        <f t="shared" si="5"/>
        <v>7129172.6855999995</v>
      </c>
      <c r="I80" s="145"/>
      <c r="K80" s="36"/>
      <c r="L80" s="36"/>
      <c r="M80" s="36"/>
    </row>
    <row r="81" spans="2:13" x14ac:dyDescent="0.25">
      <c r="C81" s="34" t="s">
        <v>135</v>
      </c>
      <c r="D81" s="47" t="s">
        <v>143</v>
      </c>
      <c r="E81" s="35">
        <v>5690972</v>
      </c>
      <c r="F81" s="32" t="s">
        <v>144</v>
      </c>
      <c r="G81" s="12">
        <f t="shared" si="6"/>
        <v>368774.98560000007</v>
      </c>
      <c r="H81" s="33">
        <f t="shared" si="5"/>
        <v>5322197.0143999998</v>
      </c>
      <c r="I81" s="145"/>
      <c r="K81" s="36"/>
      <c r="L81" s="36"/>
      <c r="M81" s="36"/>
    </row>
    <row r="82" spans="2:13" x14ac:dyDescent="0.25">
      <c r="C82" s="34" t="s">
        <v>136</v>
      </c>
      <c r="D82" s="47" t="s">
        <v>143</v>
      </c>
      <c r="E82" s="35">
        <v>5576522</v>
      </c>
      <c r="F82" s="32" t="s">
        <v>144</v>
      </c>
      <c r="G82" s="12">
        <f t="shared" si="6"/>
        <v>361358.62560000009</v>
      </c>
      <c r="H82" s="33">
        <f t="shared" si="5"/>
        <v>5215163.3744000001</v>
      </c>
      <c r="I82" s="145"/>
      <c r="K82" s="36"/>
      <c r="L82" s="36"/>
      <c r="M82" s="36"/>
    </row>
    <row r="83" spans="2:13" x14ac:dyDescent="0.25">
      <c r="C83" s="34" t="s">
        <v>137</v>
      </c>
      <c r="D83" s="47" t="s">
        <v>143</v>
      </c>
      <c r="E83" s="35">
        <v>2271889</v>
      </c>
      <c r="F83" s="32" t="s">
        <v>144</v>
      </c>
      <c r="G83" s="12">
        <f t="shared" si="6"/>
        <v>147218.40720000002</v>
      </c>
      <c r="H83" s="33">
        <f t="shared" si="5"/>
        <v>2124670.5927999998</v>
      </c>
      <c r="I83" s="145"/>
      <c r="K83" s="36"/>
      <c r="L83" s="36"/>
      <c r="M83" s="36"/>
    </row>
    <row r="84" spans="2:13" x14ac:dyDescent="0.25">
      <c r="C84" s="34" t="s">
        <v>138</v>
      </c>
      <c r="D84" s="47" t="s">
        <v>143</v>
      </c>
      <c r="E84" s="35">
        <v>1892154</v>
      </c>
      <c r="F84" s="32" t="s">
        <v>144</v>
      </c>
      <c r="G84" s="12">
        <f t="shared" si="6"/>
        <v>122611.57920000002</v>
      </c>
      <c r="H84" s="33">
        <f t="shared" si="5"/>
        <v>1769542.4208</v>
      </c>
      <c r="I84" s="145"/>
      <c r="K84" s="36"/>
      <c r="L84" s="36"/>
      <c r="M84" s="36"/>
    </row>
    <row r="85" spans="2:13" x14ac:dyDescent="0.25">
      <c r="C85" s="34" t="s">
        <v>139</v>
      </c>
      <c r="D85" s="47" t="s">
        <v>143</v>
      </c>
      <c r="E85" s="35">
        <v>1833639</v>
      </c>
      <c r="F85" s="32" t="s">
        <v>144</v>
      </c>
      <c r="G85" s="12">
        <f t="shared" si="6"/>
        <v>118819.80720000002</v>
      </c>
      <c r="H85" s="33">
        <f t="shared" si="5"/>
        <v>1714819.1928000001</v>
      </c>
      <c r="I85" s="145"/>
      <c r="K85" s="36"/>
      <c r="L85" s="36"/>
      <c r="M85" s="36"/>
    </row>
    <row r="86" spans="2:13" x14ac:dyDescent="0.25">
      <c r="C86" s="34" t="s">
        <v>140</v>
      </c>
      <c r="D86" s="47" t="s">
        <v>143</v>
      </c>
      <c r="E86" s="35">
        <v>1809500</v>
      </c>
      <c r="F86" s="32" t="s">
        <v>144</v>
      </c>
      <c r="G86" s="12">
        <f t="shared" si="6"/>
        <v>117255.60000000002</v>
      </c>
      <c r="H86" s="33">
        <f t="shared" si="5"/>
        <v>1692244.4</v>
      </c>
      <c r="I86" s="145"/>
      <c r="K86" s="36"/>
      <c r="L86" s="36"/>
      <c r="M86" s="36"/>
    </row>
    <row r="87" spans="2:13" x14ac:dyDescent="0.25">
      <c r="C87" s="34" t="s">
        <v>141</v>
      </c>
      <c r="D87" s="47" t="s">
        <v>143</v>
      </c>
      <c r="E87" s="35">
        <v>1727703</v>
      </c>
      <c r="F87" s="32" t="s">
        <v>144</v>
      </c>
      <c r="G87" s="12">
        <f t="shared" si="6"/>
        <v>111955.15440000001</v>
      </c>
      <c r="H87" s="33">
        <f t="shared" si="5"/>
        <v>1615747.8455999999</v>
      </c>
      <c r="I87" s="145"/>
      <c r="K87" s="36"/>
      <c r="L87" s="36"/>
      <c r="M87" s="36"/>
    </row>
    <row r="88" spans="2:13" x14ac:dyDescent="0.25">
      <c r="C88" s="34" t="s">
        <v>142</v>
      </c>
      <c r="D88" s="47" t="s">
        <v>143</v>
      </c>
      <c r="E88" s="35">
        <v>1324207</v>
      </c>
      <c r="F88" s="32" t="s">
        <v>144</v>
      </c>
      <c r="G88" s="12">
        <f t="shared" si="6"/>
        <v>85808.613600000012</v>
      </c>
      <c r="H88" s="33">
        <f t="shared" si="5"/>
        <v>1238398.3864</v>
      </c>
      <c r="I88" s="145"/>
      <c r="K88" s="36"/>
      <c r="L88" s="36"/>
      <c r="M88" s="36"/>
    </row>
    <row r="89" spans="2:13" x14ac:dyDescent="0.25">
      <c r="B89" t="s">
        <v>125</v>
      </c>
      <c r="C89" s="23" t="s">
        <v>146</v>
      </c>
      <c r="D89" s="46" t="s">
        <v>147</v>
      </c>
      <c r="E89" s="24">
        <v>31087467</v>
      </c>
      <c r="F89" s="29" t="s">
        <v>144</v>
      </c>
      <c r="G89" s="24">
        <f>+E89*4.98%</f>
        <v>1548155.8566000001</v>
      </c>
      <c r="H89" s="26">
        <f t="shared" si="5"/>
        <v>29539311.143399999</v>
      </c>
      <c r="I89" s="146" t="s">
        <v>166</v>
      </c>
      <c r="K89" s="36"/>
      <c r="L89" s="36"/>
      <c r="M89" s="36"/>
    </row>
    <row r="90" spans="2:13" x14ac:dyDescent="0.25">
      <c r="C90" s="43" t="s">
        <v>153</v>
      </c>
      <c r="D90" s="46"/>
      <c r="E90" s="24">
        <v>65159139</v>
      </c>
      <c r="F90" s="29" t="s">
        <v>152</v>
      </c>
      <c r="G90" s="24">
        <f>+E90*6.48%</f>
        <v>4222312.207200001</v>
      </c>
      <c r="H90" s="26">
        <f t="shared" si="5"/>
        <v>60936826.792800002</v>
      </c>
      <c r="I90" s="146"/>
      <c r="K90" s="36"/>
      <c r="L90" s="36"/>
      <c r="M90" s="36"/>
    </row>
    <row r="91" spans="2:13" x14ac:dyDescent="0.25">
      <c r="C91" s="43" t="s">
        <v>154</v>
      </c>
      <c r="D91" s="46"/>
      <c r="E91" s="24">
        <v>18194549</v>
      </c>
      <c r="F91" s="29" t="s">
        <v>152</v>
      </c>
      <c r="G91" s="24">
        <f>+E91*6.48%</f>
        <v>1179006.7752000003</v>
      </c>
      <c r="H91" s="26">
        <f t="shared" si="5"/>
        <v>17015542.224799998</v>
      </c>
      <c r="I91" s="146"/>
      <c r="K91" s="36"/>
      <c r="L91" s="36"/>
      <c r="M91" s="36"/>
    </row>
    <row r="92" spans="2:13" x14ac:dyDescent="0.25">
      <c r="C92" s="43" t="s">
        <v>155</v>
      </c>
      <c r="D92" s="46"/>
      <c r="E92" s="24">
        <v>8090055</v>
      </c>
      <c r="F92" s="29" t="s">
        <v>152</v>
      </c>
      <c r="G92" s="24">
        <f>+E92*6.48%</f>
        <v>524235.56400000007</v>
      </c>
      <c r="H92" s="26">
        <f t="shared" si="5"/>
        <v>7565819.4359999998</v>
      </c>
      <c r="I92" s="146"/>
      <c r="K92" s="36"/>
      <c r="L92" s="36"/>
      <c r="M92" s="36"/>
    </row>
    <row r="93" spans="2:13" x14ac:dyDescent="0.25">
      <c r="C93" s="43" t="s">
        <v>156</v>
      </c>
      <c r="D93" s="46"/>
      <c r="E93" s="24">
        <v>7560000</v>
      </c>
      <c r="F93" s="29" t="s">
        <v>152</v>
      </c>
      <c r="G93" s="24">
        <f t="shared" ref="G93:G112" si="7">+E93*6.48%</f>
        <v>489888.00000000006</v>
      </c>
      <c r="H93" s="26">
        <f t="shared" si="5"/>
        <v>7070112</v>
      </c>
      <c r="I93" s="146"/>
      <c r="K93" s="36"/>
      <c r="L93" s="36"/>
      <c r="M93" s="36"/>
    </row>
    <row r="94" spans="2:13" x14ac:dyDescent="0.25">
      <c r="C94" s="43" t="s">
        <v>157</v>
      </c>
      <c r="D94" s="46"/>
      <c r="E94" s="24">
        <v>4957520</v>
      </c>
      <c r="F94" s="29" t="s">
        <v>152</v>
      </c>
      <c r="G94" s="24">
        <f t="shared" si="7"/>
        <v>321247.29600000003</v>
      </c>
      <c r="H94" s="26">
        <f t="shared" si="5"/>
        <v>4636272.7039999999</v>
      </c>
      <c r="I94" s="146"/>
      <c r="K94" s="36"/>
      <c r="L94" s="36"/>
      <c r="M94" s="36"/>
    </row>
    <row r="95" spans="2:13" x14ac:dyDescent="0.25">
      <c r="C95" s="43" t="s">
        <v>158</v>
      </c>
      <c r="D95" s="46"/>
      <c r="E95" s="24">
        <v>3168806</v>
      </c>
      <c r="F95" s="29" t="s">
        <v>152</v>
      </c>
      <c r="G95" s="24">
        <f>+E95*7.48%</f>
        <v>237026.6888</v>
      </c>
      <c r="H95" s="26">
        <f t="shared" si="5"/>
        <v>2931779.3111999999</v>
      </c>
      <c r="I95" s="146"/>
      <c r="K95" s="36"/>
      <c r="L95" s="36"/>
      <c r="M95" s="36"/>
    </row>
    <row r="96" spans="2:13" x14ac:dyDescent="0.25">
      <c r="C96" s="43" t="s">
        <v>159</v>
      </c>
      <c r="D96" s="46"/>
      <c r="E96" s="24">
        <v>2500000</v>
      </c>
      <c r="F96" s="29" t="s">
        <v>152</v>
      </c>
      <c r="G96" s="24">
        <f t="shared" si="7"/>
        <v>162000.00000000003</v>
      </c>
      <c r="H96" s="26">
        <f t="shared" si="5"/>
        <v>2338000</v>
      </c>
      <c r="I96" s="146"/>
      <c r="K96" s="36"/>
      <c r="L96" s="36"/>
      <c r="M96" s="36"/>
    </row>
    <row r="97" spans="2:13" x14ac:dyDescent="0.25">
      <c r="C97" s="43" t="s">
        <v>160</v>
      </c>
      <c r="D97" s="46"/>
      <c r="E97" s="24">
        <v>1985625</v>
      </c>
      <c r="F97" s="29" t="s">
        <v>152</v>
      </c>
      <c r="G97" s="24">
        <f t="shared" si="7"/>
        <v>128668.50000000001</v>
      </c>
      <c r="H97" s="26">
        <f t="shared" si="5"/>
        <v>1856956.5</v>
      </c>
      <c r="I97" s="146"/>
      <c r="K97" s="36"/>
      <c r="L97" s="36"/>
      <c r="M97" s="36"/>
    </row>
    <row r="98" spans="2:13" x14ac:dyDescent="0.25">
      <c r="C98" s="43" t="s">
        <v>161</v>
      </c>
      <c r="D98" s="46"/>
      <c r="E98" s="24">
        <v>1825487</v>
      </c>
      <c r="F98" s="29" t="s">
        <v>152</v>
      </c>
      <c r="G98" s="24">
        <f t="shared" si="7"/>
        <v>118291.55760000001</v>
      </c>
      <c r="H98" s="26">
        <f t="shared" si="5"/>
        <v>1707195.4424000001</v>
      </c>
      <c r="I98" s="146"/>
      <c r="K98" s="36"/>
      <c r="L98" s="36"/>
      <c r="M98" s="36"/>
    </row>
    <row r="99" spans="2:13" x14ac:dyDescent="0.25">
      <c r="C99" s="43" t="s">
        <v>162</v>
      </c>
      <c r="D99" s="46"/>
      <c r="E99" s="24">
        <v>1451846</v>
      </c>
      <c r="F99" s="29" t="s">
        <v>152</v>
      </c>
      <c r="G99" s="24">
        <f>+E99*5.48%</f>
        <v>79561.160799999998</v>
      </c>
      <c r="H99" s="26">
        <f t="shared" si="5"/>
        <v>1372284.8392</v>
      </c>
      <c r="I99" s="146"/>
      <c r="K99" s="36"/>
      <c r="L99" s="36"/>
      <c r="M99" s="36"/>
    </row>
    <row r="100" spans="2:13" x14ac:dyDescent="0.25">
      <c r="C100" s="43" t="s">
        <v>164</v>
      </c>
      <c r="D100" s="46"/>
      <c r="E100" s="24">
        <v>1118402</v>
      </c>
      <c r="F100" s="29" t="s">
        <v>152</v>
      </c>
      <c r="G100" s="24">
        <f>+E100*7.48%</f>
        <v>83656.469600000011</v>
      </c>
      <c r="H100" s="26">
        <f t="shared" si="5"/>
        <v>1034745.5304</v>
      </c>
      <c r="I100" s="146"/>
      <c r="K100" s="36"/>
      <c r="L100" s="36"/>
      <c r="M100" s="36"/>
    </row>
    <row r="101" spans="2:13" x14ac:dyDescent="0.25">
      <c r="B101" t="s">
        <v>165</v>
      </c>
      <c r="C101" s="49" t="s">
        <v>163</v>
      </c>
      <c r="D101" s="47"/>
      <c r="E101" s="12">
        <v>31087467</v>
      </c>
      <c r="F101" s="32" t="s">
        <v>152</v>
      </c>
      <c r="G101" s="12">
        <f>+E101*4.98%</f>
        <v>1548155.8566000001</v>
      </c>
      <c r="H101" s="33">
        <f t="shared" si="5"/>
        <v>29539311.143399999</v>
      </c>
      <c r="I101" s="50" t="s">
        <v>191</v>
      </c>
      <c r="K101" s="36"/>
      <c r="L101" s="36"/>
      <c r="M101" s="36"/>
    </row>
    <row r="102" spans="2:13" x14ac:dyDescent="0.25">
      <c r="C102" s="43" t="s">
        <v>173</v>
      </c>
      <c r="D102" s="46">
        <v>45615</v>
      </c>
      <c r="E102" s="24">
        <v>55000000</v>
      </c>
      <c r="F102" s="29" t="s">
        <v>188</v>
      </c>
      <c r="G102" s="24">
        <f t="shared" si="7"/>
        <v>3564000.0000000005</v>
      </c>
      <c r="H102" s="26">
        <f t="shared" si="5"/>
        <v>51436000</v>
      </c>
      <c r="I102" s="51" t="s">
        <v>190</v>
      </c>
      <c r="K102" s="36"/>
      <c r="L102" s="36"/>
      <c r="M102" s="36"/>
    </row>
    <row r="103" spans="2:13" x14ac:dyDescent="0.25">
      <c r="C103" s="49" t="s">
        <v>174</v>
      </c>
      <c r="D103" s="47">
        <v>45615</v>
      </c>
      <c r="E103" s="12">
        <v>28873399</v>
      </c>
      <c r="F103" s="32" t="s">
        <v>188</v>
      </c>
      <c r="G103" s="12">
        <f t="shared" si="7"/>
        <v>1870996.2552000002</v>
      </c>
      <c r="H103" s="33">
        <f t="shared" si="5"/>
        <v>27002402.744800001</v>
      </c>
      <c r="I103" s="145" t="s">
        <v>191</v>
      </c>
      <c r="K103" s="36"/>
      <c r="L103" s="36"/>
      <c r="M103" s="36"/>
    </row>
    <row r="104" spans="2:13" x14ac:dyDescent="0.25">
      <c r="C104" s="49" t="s">
        <v>175</v>
      </c>
      <c r="D104" s="47">
        <v>45615</v>
      </c>
      <c r="E104" s="12">
        <v>9871747</v>
      </c>
      <c r="F104" s="32" t="s">
        <v>188</v>
      </c>
      <c r="G104" s="12">
        <f t="shared" si="7"/>
        <v>639689.2056000001</v>
      </c>
      <c r="H104" s="33">
        <f t="shared" si="5"/>
        <v>9232057.7943999991</v>
      </c>
      <c r="I104" s="145"/>
      <c r="K104" s="36"/>
      <c r="L104" s="36"/>
      <c r="M104" s="36"/>
    </row>
    <row r="105" spans="2:13" x14ac:dyDescent="0.25">
      <c r="C105" s="49" t="s">
        <v>176</v>
      </c>
      <c r="D105" s="47">
        <v>45615</v>
      </c>
      <c r="E105" s="12">
        <v>8090055</v>
      </c>
      <c r="F105" s="32" t="s">
        <v>188</v>
      </c>
      <c r="G105" s="12">
        <f t="shared" si="7"/>
        <v>524235.56400000007</v>
      </c>
      <c r="H105" s="33">
        <f t="shared" si="5"/>
        <v>7565819.4359999998</v>
      </c>
      <c r="I105" s="145"/>
      <c r="K105" s="36"/>
      <c r="L105" s="36"/>
      <c r="M105" s="36"/>
    </row>
    <row r="106" spans="2:13" x14ac:dyDescent="0.25">
      <c r="C106" s="49" t="s">
        <v>177</v>
      </c>
      <c r="D106" s="47">
        <v>45615</v>
      </c>
      <c r="E106" s="12">
        <v>7560000</v>
      </c>
      <c r="F106" s="32" t="s">
        <v>188</v>
      </c>
      <c r="G106" s="12">
        <f t="shared" si="7"/>
        <v>489888.00000000006</v>
      </c>
      <c r="H106" s="33">
        <f t="shared" si="5"/>
        <v>7070112</v>
      </c>
      <c r="I106" s="145"/>
      <c r="K106" s="36"/>
      <c r="L106" s="36"/>
      <c r="M106" s="36"/>
    </row>
    <row r="107" spans="2:13" x14ac:dyDescent="0.25">
      <c r="C107" s="49" t="s">
        <v>178</v>
      </c>
      <c r="D107" s="47">
        <v>45615</v>
      </c>
      <c r="E107" s="12">
        <v>4900000</v>
      </c>
      <c r="F107" s="32" t="s">
        <v>188</v>
      </c>
      <c r="G107" s="12">
        <f>+E107*7.48%</f>
        <v>366520</v>
      </c>
      <c r="H107" s="33">
        <f t="shared" si="5"/>
        <v>4533480</v>
      </c>
      <c r="I107" s="145"/>
      <c r="K107" s="36"/>
      <c r="L107" s="36"/>
      <c r="M107" s="36"/>
    </row>
    <row r="108" spans="2:13" x14ac:dyDescent="0.25">
      <c r="C108" s="49" t="s">
        <v>179</v>
      </c>
      <c r="D108" s="47">
        <v>45615</v>
      </c>
      <c r="E108" s="12">
        <v>4900000</v>
      </c>
      <c r="F108" s="32" t="s">
        <v>188</v>
      </c>
      <c r="G108" s="12">
        <f>+E108*7.48%</f>
        <v>366520</v>
      </c>
      <c r="H108" s="33">
        <f t="shared" si="5"/>
        <v>4533480</v>
      </c>
      <c r="I108" s="145"/>
      <c r="K108" s="36"/>
      <c r="L108" s="36"/>
      <c r="M108" s="36"/>
    </row>
    <row r="109" spans="2:13" x14ac:dyDescent="0.25">
      <c r="C109" s="49" t="s">
        <v>180</v>
      </c>
      <c r="D109" s="47">
        <v>45615</v>
      </c>
      <c r="E109" s="12">
        <v>4300000</v>
      </c>
      <c r="F109" s="32" t="s">
        <v>188</v>
      </c>
      <c r="G109" s="12">
        <f t="shared" si="7"/>
        <v>278640.00000000006</v>
      </c>
      <c r="H109" s="33">
        <f t="shared" si="5"/>
        <v>4021360</v>
      </c>
      <c r="I109" s="145"/>
      <c r="K109" s="36"/>
      <c r="L109" s="36"/>
      <c r="M109" s="36"/>
    </row>
    <row r="110" spans="2:13" x14ac:dyDescent="0.25">
      <c r="C110" s="49" t="s">
        <v>181</v>
      </c>
      <c r="D110" s="47">
        <v>45615</v>
      </c>
      <c r="E110" s="12">
        <v>3780400</v>
      </c>
      <c r="F110" s="32" t="s">
        <v>188</v>
      </c>
      <c r="G110" s="12">
        <f t="shared" si="7"/>
        <v>244969.92000000004</v>
      </c>
      <c r="H110" s="33">
        <f t="shared" si="5"/>
        <v>3535430.08</v>
      </c>
      <c r="I110" s="145"/>
      <c r="K110" s="36"/>
      <c r="L110" s="36"/>
      <c r="M110" s="36"/>
    </row>
    <row r="111" spans="2:13" x14ac:dyDescent="0.25">
      <c r="C111" s="49" t="s">
        <v>182</v>
      </c>
      <c r="D111" s="47">
        <v>45615</v>
      </c>
      <c r="E111" s="12">
        <v>3607792</v>
      </c>
      <c r="F111" s="32" t="s">
        <v>188</v>
      </c>
      <c r="G111" s="12">
        <f t="shared" si="7"/>
        <v>233784.92160000003</v>
      </c>
      <c r="H111" s="33">
        <f t="shared" si="5"/>
        <v>3374007.0784</v>
      </c>
      <c r="I111" s="145"/>
      <c r="K111" s="36"/>
      <c r="L111" s="36"/>
      <c r="M111" s="36"/>
    </row>
    <row r="112" spans="2:13" x14ac:dyDescent="0.25">
      <c r="C112" s="49" t="s">
        <v>183</v>
      </c>
      <c r="D112" s="47">
        <v>45615</v>
      </c>
      <c r="E112" s="12">
        <v>2500000</v>
      </c>
      <c r="F112" s="32" t="s">
        <v>188</v>
      </c>
      <c r="G112" s="12">
        <f t="shared" si="7"/>
        <v>162000.00000000003</v>
      </c>
      <c r="H112" s="33">
        <f t="shared" si="5"/>
        <v>2338000</v>
      </c>
      <c r="I112" s="145"/>
      <c r="K112" s="36"/>
      <c r="L112" s="36"/>
      <c r="M112" s="36"/>
    </row>
    <row r="113" spans="2:13" x14ac:dyDescent="0.25">
      <c r="C113" s="49" t="s">
        <v>184</v>
      </c>
      <c r="D113" s="47">
        <v>45615</v>
      </c>
      <c r="E113" s="12">
        <v>2500000</v>
      </c>
      <c r="F113" s="32" t="s">
        <v>188</v>
      </c>
      <c r="G113" s="12">
        <f>+E113*5.48%</f>
        <v>137000</v>
      </c>
      <c r="H113" s="33">
        <f t="shared" si="5"/>
        <v>2363000</v>
      </c>
      <c r="I113" s="145"/>
      <c r="K113" s="36"/>
      <c r="L113" s="36"/>
      <c r="M113" s="36"/>
    </row>
    <row r="114" spans="2:13" x14ac:dyDescent="0.25">
      <c r="C114" s="49" t="s">
        <v>185</v>
      </c>
      <c r="D114" s="47">
        <v>45615</v>
      </c>
      <c r="E114" s="12">
        <v>1903131</v>
      </c>
      <c r="F114" s="32" t="s">
        <v>188</v>
      </c>
      <c r="G114" s="12">
        <f>+E114*4.98%</f>
        <v>94775.923800000004</v>
      </c>
      <c r="H114" s="33">
        <f t="shared" si="5"/>
        <v>1808355.0762</v>
      </c>
      <c r="I114" s="145"/>
      <c r="K114" s="36"/>
      <c r="L114" s="36"/>
      <c r="M114" s="36"/>
    </row>
    <row r="115" spans="2:13" x14ac:dyDescent="0.25">
      <c r="B115" t="s">
        <v>187</v>
      </c>
      <c r="C115" s="43" t="s">
        <v>186</v>
      </c>
      <c r="D115" s="46" t="s">
        <v>189</v>
      </c>
      <c r="E115" s="24">
        <v>31087467</v>
      </c>
      <c r="F115" s="29" t="s">
        <v>188</v>
      </c>
      <c r="G115" s="24">
        <f>+E115*4.98%</f>
        <v>1548155.8566000001</v>
      </c>
      <c r="H115" s="26">
        <f t="shared" si="5"/>
        <v>29539311.143399999</v>
      </c>
      <c r="I115" s="51" t="s">
        <v>208</v>
      </c>
      <c r="K115" s="36"/>
      <c r="L115" s="36"/>
      <c r="M115" s="36"/>
    </row>
    <row r="116" spans="2:13" x14ac:dyDescent="0.25">
      <c r="C116" s="43" t="s">
        <v>193</v>
      </c>
      <c r="D116" s="46">
        <v>45630</v>
      </c>
      <c r="E116" s="24">
        <v>55000000</v>
      </c>
      <c r="F116" s="29" t="s">
        <v>192</v>
      </c>
      <c r="G116" s="24">
        <f t="shared" ref="G116:G132" si="8">+E116*6.48%</f>
        <v>3564000.0000000005</v>
      </c>
      <c r="H116" s="26">
        <f t="shared" si="5"/>
        <v>51436000</v>
      </c>
      <c r="I116" s="51" t="s">
        <v>208</v>
      </c>
      <c r="K116" s="36"/>
      <c r="L116" s="36"/>
      <c r="M116" s="36"/>
    </row>
    <row r="117" spans="2:13" x14ac:dyDescent="0.25">
      <c r="C117" s="43" t="s">
        <v>194</v>
      </c>
      <c r="D117" s="46">
        <v>45630</v>
      </c>
      <c r="E117" s="24">
        <v>15182687</v>
      </c>
      <c r="F117" s="29" t="s">
        <v>192</v>
      </c>
      <c r="G117" s="24">
        <f t="shared" si="8"/>
        <v>983838.11760000011</v>
      </c>
      <c r="H117" s="26">
        <f t="shared" si="5"/>
        <v>14198848.8824</v>
      </c>
      <c r="I117" s="51" t="s">
        <v>208</v>
      </c>
      <c r="K117" s="36"/>
      <c r="L117" s="36"/>
      <c r="M117" s="36"/>
    </row>
    <row r="118" spans="2:13" x14ac:dyDescent="0.25">
      <c r="C118" s="43" t="s">
        <v>195</v>
      </c>
      <c r="D118" s="46">
        <v>45630</v>
      </c>
      <c r="E118" s="24">
        <v>7560000</v>
      </c>
      <c r="F118" s="29" t="s">
        <v>192</v>
      </c>
      <c r="G118" s="24">
        <f t="shared" si="8"/>
        <v>489888.00000000006</v>
      </c>
      <c r="H118" s="26">
        <f t="shared" si="5"/>
        <v>7070112</v>
      </c>
      <c r="I118" s="51" t="s">
        <v>208</v>
      </c>
      <c r="K118" s="36"/>
      <c r="L118" s="36"/>
      <c r="M118" s="36"/>
    </row>
    <row r="119" spans="2:13" x14ac:dyDescent="0.25">
      <c r="C119" s="43" t="s">
        <v>196</v>
      </c>
      <c r="D119" s="46">
        <v>45630</v>
      </c>
      <c r="E119" s="24">
        <v>5193163</v>
      </c>
      <c r="F119" s="29" t="s">
        <v>192</v>
      </c>
      <c r="G119" s="24">
        <f t="shared" si="8"/>
        <v>336516.96240000008</v>
      </c>
      <c r="H119" s="26">
        <f t="shared" si="5"/>
        <v>4856646.0375999995</v>
      </c>
      <c r="I119" s="51" t="s">
        <v>208</v>
      </c>
      <c r="K119" s="36"/>
      <c r="L119" s="36"/>
      <c r="M119" s="36"/>
    </row>
    <row r="120" spans="2:13" x14ac:dyDescent="0.25">
      <c r="C120" s="43" t="s">
        <v>197</v>
      </c>
      <c r="D120" s="46">
        <v>45630</v>
      </c>
      <c r="E120" s="24">
        <v>3689114</v>
      </c>
      <c r="F120" s="29" t="s">
        <v>192</v>
      </c>
      <c r="G120" s="24">
        <f t="shared" si="8"/>
        <v>239054.58720000004</v>
      </c>
      <c r="H120" s="26">
        <f t="shared" si="5"/>
        <v>3450059.4128</v>
      </c>
      <c r="I120" s="51" t="s">
        <v>208</v>
      </c>
      <c r="K120" s="36"/>
      <c r="L120" s="36"/>
      <c r="M120" s="36"/>
    </row>
    <row r="121" spans="2:13" x14ac:dyDescent="0.25">
      <c r="C121" s="43" t="s">
        <v>198</v>
      </c>
      <c r="D121" s="46">
        <v>45630</v>
      </c>
      <c r="E121" s="24">
        <v>3347484</v>
      </c>
      <c r="F121" s="29" t="s">
        <v>192</v>
      </c>
      <c r="G121" s="24">
        <f>+E121*7.48%</f>
        <v>250391.80320000002</v>
      </c>
      <c r="H121" s="26">
        <f t="shared" si="5"/>
        <v>3097092.1968</v>
      </c>
      <c r="I121" s="51" t="s">
        <v>208</v>
      </c>
      <c r="K121" s="36"/>
      <c r="L121" s="36"/>
      <c r="M121" s="36"/>
    </row>
    <row r="122" spans="2:13" x14ac:dyDescent="0.25">
      <c r="C122" s="43" t="s">
        <v>199</v>
      </c>
      <c r="D122" s="46">
        <v>45630</v>
      </c>
      <c r="E122" s="24">
        <v>2669757</v>
      </c>
      <c r="F122" s="29" t="s">
        <v>192</v>
      </c>
      <c r="G122" s="24">
        <f>+E122*6.48%</f>
        <v>173000.25360000003</v>
      </c>
      <c r="H122" s="26">
        <f t="shared" si="5"/>
        <v>2496756.7464000001</v>
      </c>
      <c r="I122" s="51" t="s">
        <v>208</v>
      </c>
      <c r="K122" s="36"/>
      <c r="L122" s="36"/>
      <c r="M122" s="36"/>
    </row>
    <row r="123" spans="2:13" x14ac:dyDescent="0.25">
      <c r="C123" s="43" t="s">
        <v>200</v>
      </c>
      <c r="D123" s="46">
        <v>45630</v>
      </c>
      <c r="E123" s="24">
        <v>2563567</v>
      </c>
      <c r="F123" s="29" t="s">
        <v>192</v>
      </c>
      <c r="G123" s="24">
        <f>+E123*4.98%</f>
        <v>127665.63660000001</v>
      </c>
      <c r="H123" s="26">
        <f t="shared" si="5"/>
        <v>2435901.3634000001</v>
      </c>
      <c r="I123" s="51" t="s">
        <v>208</v>
      </c>
      <c r="K123" s="36"/>
      <c r="L123" s="36"/>
      <c r="M123" s="36"/>
    </row>
    <row r="124" spans="2:13" x14ac:dyDescent="0.25">
      <c r="C124" s="43" t="s">
        <v>201</v>
      </c>
      <c r="D124" s="46">
        <v>45630</v>
      </c>
      <c r="E124" s="24">
        <v>2260875</v>
      </c>
      <c r="F124" s="29" t="s">
        <v>192</v>
      </c>
      <c r="G124" s="24">
        <f t="shared" si="8"/>
        <v>146504.70000000001</v>
      </c>
      <c r="H124" s="26">
        <f t="shared" si="5"/>
        <v>2114370.2999999998</v>
      </c>
      <c r="I124" s="51" t="s">
        <v>208</v>
      </c>
      <c r="K124" s="36"/>
      <c r="L124" s="36"/>
      <c r="M124" s="36"/>
    </row>
    <row r="125" spans="2:13" x14ac:dyDescent="0.25">
      <c r="C125" s="43" t="s">
        <v>202</v>
      </c>
      <c r="D125" s="46">
        <v>45630</v>
      </c>
      <c r="E125" s="24">
        <v>1915863</v>
      </c>
      <c r="F125" s="29" t="s">
        <v>192</v>
      </c>
      <c r="G125" s="24">
        <f>+E125*7.48%</f>
        <v>143306.55240000002</v>
      </c>
      <c r="H125" s="26">
        <f t="shared" si="5"/>
        <v>1772556.4476000001</v>
      </c>
      <c r="I125" s="51" t="s">
        <v>208</v>
      </c>
      <c r="K125" s="36"/>
      <c r="L125" s="36"/>
      <c r="M125" s="36"/>
    </row>
    <row r="126" spans="2:13" x14ac:dyDescent="0.25">
      <c r="C126" s="43" t="s">
        <v>203</v>
      </c>
      <c r="D126" s="46">
        <v>45630</v>
      </c>
      <c r="E126" s="24">
        <v>1563342</v>
      </c>
      <c r="F126" s="29" t="s">
        <v>192</v>
      </c>
      <c r="G126" s="24">
        <f>+E126*7.48%</f>
        <v>116937.98160000001</v>
      </c>
      <c r="H126" s="26">
        <f t="shared" si="5"/>
        <v>1446404.0183999999</v>
      </c>
      <c r="I126" s="51" t="s">
        <v>208</v>
      </c>
      <c r="K126" s="36"/>
      <c r="L126" s="36"/>
      <c r="M126" s="36"/>
    </row>
    <row r="127" spans="2:13" x14ac:dyDescent="0.25">
      <c r="C127" s="43" t="s">
        <v>204</v>
      </c>
      <c r="D127" s="46">
        <v>45630</v>
      </c>
      <c r="E127" s="24">
        <v>1391204</v>
      </c>
      <c r="F127" s="29" t="s">
        <v>192</v>
      </c>
      <c r="G127" s="24">
        <f>+E127*6.48%</f>
        <v>90150.01920000001</v>
      </c>
      <c r="H127" s="26">
        <f t="shared" si="5"/>
        <v>1301053.9808</v>
      </c>
      <c r="I127" s="51" t="s">
        <v>208</v>
      </c>
      <c r="K127" s="36"/>
      <c r="L127" s="36"/>
      <c r="M127" s="36"/>
    </row>
    <row r="128" spans="2:13" x14ac:dyDescent="0.25">
      <c r="C128" s="43" t="s">
        <v>205</v>
      </c>
      <c r="D128" s="46">
        <v>45630</v>
      </c>
      <c r="E128" s="24">
        <v>1372559</v>
      </c>
      <c r="F128" s="29" t="s">
        <v>192</v>
      </c>
      <c r="G128" s="24">
        <f t="shared" si="8"/>
        <v>88941.823200000013</v>
      </c>
      <c r="H128" s="26">
        <f t="shared" si="5"/>
        <v>1283617.1768</v>
      </c>
      <c r="I128" s="51" t="s">
        <v>208</v>
      </c>
      <c r="K128" s="36"/>
      <c r="L128" s="36"/>
      <c r="M128" s="36"/>
    </row>
    <row r="129" spans="2:13" x14ac:dyDescent="0.25">
      <c r="C129" s="43" t="s">
        <v>206</v>
      </c>
      <c r="D129" s="46">
        <v>45630</v>
      </c>
      <c r="E129" s="24">
        <v>351574</v>
      </c>
      <c r="F129" s="29" t="s">
        <v>192</v>
      </c>
      <c r="G129" s="24">
        <f t="shared" si="8"/>
        <v>22781.995200000005</v>
      </c>
      <c r="H129" s="26">
        <f t="shared" si="5"/>
        <v>328792.0048</v>
      </c>
      <c r="I129" s="51" t="s">
        <v>208</v>
      </c>
      <c r="K129" s="36"/>
      <c r="L129" s="36"/>
      <c r="M129" s="36"/>
    </row>
    <row r="130" spans="2:13" x14ac:dyDescent="0.25">
      <c r="C130" s="43" t="s">
        <v>207</v>
      </c>
      <c r="D130" s="46">
        <v>45630</v>
      </c>
      <c r="E130" s="24">
        <v>257355</v>
      </c>
      <c r="F130" s="29" t="s">
        <v>192</v>
      </c>
      <c r="G130" s="24">
        <f t="shared" si="8"/>
        <v>16676.604000000003</v>
      </c>
      <c r="H130" s="26">
        <f t="shared" si="5"/>
        <v>240678.39600000001</v>
      </c>
      <c r="I130" s="51" t="s">
        <v>208</v>
      </c>
      <c r="K130" s="36"/>
      <c r="L130" s="36"/>
      <c r="M130" s="36"/>
    </row>
    <row r="131" spans="2:13" x14ac:dyDescent="0.25">
      <c r="C131" s="42"/>
      <c r="D131" s="48"/>
      <c r="E131" s="17"/>
      <c r="F131" s="18"/>
      <c r="G131" s="17"/>
      <c r="H131" s="19"/>
      <c r="I131" s="20"/>
      <c r="K131" s="36"/>
      <c r="L131" s="36"/>
      <c r="M131" s="36"/>
    </row>
    <row r="132" spans="2:13" x14ac:dyDescent="0.25">
      <c r="C132" s="42"/>
      <c r="D132" s="48"/>
      <c r="E132" s="17"/>
      <c r="F132" s="18"/>
      <c r="G132" s="17">
        <f t="shared" si="8"/>
        <v>0</v>
      </c>
      <c r="H132" s="19"/>
      <c r="I132" s="20"/>
      <c r="K132" s="36"/>
      <c r="L132" s="36"/>
      <c r="M132" s="36"/>
    </row>
    <row r="133" spans="2:13" x14ac:dyDescent="0.25">
      <c r="C133" s="42"/>
      <c r="D133" s="48"/>
      <c r="E133" s="17"/>
      <c r="F133" s="18"/>
      <c r="G133" s="17"/>
      <c r="H133" s="19"/>
      <c r="I133" s="20"/>
      <c r="K133" s="36"/>
      <c r="L133" s="36"/>
      <c r="M133" s="36"/>
    </row>
    <row r="134" spans="2:13" x14ac:dyDescent="0.25">
      <c r="C134" s="42"/>
      <c r="D134" s="48"/>
      <c r="E134" s="17"/>
      <c r="F134" s="18"/>
      <c r="G134" s="17"/>
      <c r="H134" s="19"/>
      <c r="I134" s="20"/>
      <c r="K134" s="36"/>
      <c r="L134" s="36"/>
      <c r="M134" s="36"/>
    </row>
    <row r="135" spans="2:13" x14ac:dyDescent="0.25">
      <c r="C135" s="149" t="s">
        <v>30</v>
      </c>
      <c r="D135" s="150"/>
      <c r="E135" s="3">
        <f>SUM(E5:E134)</f>
        <v>1491593192</v>
      </c>
      <c r="F135" s="3"/>
      <c r="G135" s="3">
        <f>SUM(G5:G134)</f>
        <v>94147906.164800033</v>
      </c>
      <c r="H135" s="3">
        <f>SUM(H5:H134)</f>
        <v>1397445283.1027999</v>
      </c>
      <c r="I135" s="20"/>
    </row>
    <row r="137" spans="2:13" x14ac:dyDescent="0.25">
      <c r="D137" s="5"/>
      <c r="E137" s="5"/>
      <c r="F137" s="5"/>
    </row>
    <row r="138" spans="2:13" x14ac:dyDescent="0.25">
      <c r="B138" s="137" t="s">
        <v>31</v>
      </c>
      <c r="C138" s="138"/>
      <c r="D138" s="138"/>
      <c r="E138" s="138"/>
      <c r="F138" s="138"/>
      <c r="G138" s="139"/>
      <c r="J138" s="136" t="s">
        <v>48</v>
      </c>
      <c r="K138" s="136"/>
      <c r="L138" s="136"/>
      <c r="M138"/>
    </row>
    <row r="139" spans="2:13" x14ac:dyDescent="0.25">
      <c r="B139" s="2" t="s">
        <v>13</v>
      </c>
      <c r="C139" s="2" t="s">
        <v>14</v>
      </c>
      <c r="D139" s="4" t="s">
        <v>15</v>
      </c>
      <c r="E139" s="2" t="s">
        <v>32</v>
      </c>
      <c r="F139" s="141" t="s">
        <v>39</v>
      </c>
      <c r="G139" s="141"/>
      <c r="H139" s="2" t="s">
        <v>110</v>
      </c>
      <c r="J139" s="14" t="s">
        <v>49</v>
      </c>
      <c r="K139" s="14" t="s">
        <v>15</v>
      </c>
      <c r="L139" s="14" t="s">
        <v>50</v>
      </c>
      <c r="M139"/>
    </row>
    <row r="140" spans="2:13" ht="30" x14ac:dyDescent="0.25">
      <c r="B140" s="23" t="s">
        <v>33</v>
      </c>
      <c r="C140" s="40">
        <v>45288</v>
      </c>
      <c r="D140" s="24">
        <v>33021785</v>
      </c>
      <c r="E140" s="41" t="s">
        <v>34</v>
      </c>
      <c r="F140" s="140" t="s">
        <v>38</v>
      </c>
      <c r="G140" s="140"/>
      <c r="H140" s="40">
        <v>45461</v>
      </c>
      <c r="J140" s="7"/>
      <c r="K140" s="7"/>
      <c r="L140" s="15"/>
      <c r="M140"/>
    </row>
    <row r="141" spans="2:13" ht="15" customHeight="1" x14ac:dyDescent="0.25">
      <c r="B141" s="23" t="s">
        <v>62</v>
      </c>
      <c r="C141" s="40">
        <v>45364</v>
      </c>
      <c r="D141" s="24">
        <v>30085214</v>
      </c>
      <c r="E141" s="23" t="s">
        <v>35</v>
      </c>
      <c r="F141" s="140" t="s">
        <v>40</v>
      </c>
      <c r="G141" s="140"/>
      <c r="H141" s="40">
        <v>45504</v>
      </c>
      <c r="J141" s="7"/>
      <c r="K141" s="7"/>
      <c r="L141" s="15"/>
      <c r="M141"/>
    </row>
    <row r="142" spans="2:13" ht="15" customHeight="1" x14ac:dyDescent="0.25">
      <c r="B142" s="23" t="s">
        <v>36</v>
      </c>
      <c r="C142" s="40">
        <v>45364</v>
      </c>
      <c r="D142" s="24">
        <v>42665229</v>
      </c>
      <c r="E142" s="23" t="s">
        <v>37</v>
      </c>
      <c r="F142" s="140" t="s">
        <v>41</v>
      </c>
      <c r="G142" s="140"/>
      <c r="H142" s="40">
        <v>45590</v>
      </c>
      <c r="J142" s="7"/>
      <c r="K142" s="7"/>
      <c r="L142" s="15"/>
      <c r="M142"/>
    </row>
    <row r="143" spans="2:13" x14ac:dyDescent="0.25">
      <c r="B143" s="23" t="s">
        <v>63</v>
      </c>
      <c r="C143" s="40">
        <v>45407</v>
      </c>
      <c r="D143" s="24">
        <v>45326633</v>
      </c>
      <c r="E143" s="23" t="s">
        <v>42</v>
      </c>
      <c r="F143" s="140" t="s">
        <v>65</v>
      </c>
      <c r="G143" s="140"/>
      <c r="H143" s="40">
        <v>45597</v>
      </c>
      <c r="J143" s="30"/>
      <c r="K143" s="7"/>
      <c r="L143" s="15"/>
      <c r="M143"/>
    </row>
    <row r="144" spans="2:13" ht="15" customHeight="1" x14ac:dyDescent="0.25">
      <c r="B144" s="23" t="s">
        <v>80</v>
      </c>
      <c r="C144" s="40">
        <v>45469</v>
      </c>
      <c r="D144" s="24">
        <v>33748303</v>
      </c>
      <c r="E144" s="23" t="s">
        <v>47</v>
      </c>
      <c r="F144" s="140" t="s">
        <v>65</v>
      </c>
      <c r="G144" s="140"/>
      <c r="H144" s="40">
        <v>45610</v>
      </c>
      <c r="J144" s="30"/>
      <c r="K144" s="7"/>
      <c r="L144" s="15"/>
      <c r="M144"/>
    </row>
    <row r="145" spans="2:13" x14ac:dyDescent="0.25">
      <c r="B145" s="23" t="s">
        <v>81</v>
      </c>
      <c r="C145" s="40">
        <v>45469</v>
      </c>
      <c r="D145" s="24">
        <v>50307942</v>
      </c>
      <c r="E145" s="23" t="s">
        <v>78</v>
      </c>
      <c r="F145" s="140" t="s">
        <v>65</v>
      </c>
      <c r="G145" s="140"/>
      <c r="H145" s="40">
        <v>45610</v>
      </c>
      <c r="J145" s="16" t="s">
        <v>30</v>
      </c>
      <c r="K145" s="16">
        <f>SUM(K140:K143)</f>
        <v>0</v>
      </c>
      <c r="M145"/>
    </row>
    <row r="146" spans="2:13" x14ac:dyDescent="0.25">
      <c r="B146" s="23" t="s">
        <v>148</v>
      </c>
      <c r="C146" s="40">
        <v>45537</v>
      </c>
      <c r="D146" s="24">
        <v>40337271</v>
      </c>
      <c r="E146" s="23" t="s">
        <v>82</v>
      </c>
      <c r="F146" s="140" t="s">
        <v>65</v>
      </c>
      <c r="G146" s="140"/>
      <c r="H146" s="40">
        <v>45656</v>
      </c>
    </row>
    <row r="147" spans="2:13" x14ac:dyDescent="0.25">
      <c r="B147" s="23" t="s">
        <v>149</v>
      </c>
      <c r="C147" s="40">
        <v>45537</v>
      </c>
      <c r="D147" s="24">
        <v>32339981</v>
      </c>
      <c r="E147" s="23" t="s">
        <v>83</v>
      </c>
      <c r="F147" s="140" t="s">
        <v>65</v>
      </c>
      <c r="G147" s="140"/>
      <c r="H147" s="40">
        <v>45656</v>
      </c>
    </row>
    <row r="148" spans="2:13" x14ac:dyDescent="0.25">
      <c r="B148" s="23" t="s">
        <v>150</v>
      </c>
      <c r="C148" s="40">
        <v>45537</v>
      </c>
      <c r="D148" s="52">
        <v>42386663.961399995</v>
      </c>
      <c r="E148" s="23" t="s">
        <v>111</v>
      </c>
      <c r="F148" s="140" t="s">
        <v>65</v>
      </c>
      <c r="G148" s="140"/>
      <c r="H148" s="40">
        <v>45656</v>
      </c>
    </row>
    <row r="149" spans="2:13" x14ac:dyDescent="0.25">
      <c r="B149" s="1" t="s">
        <v>170</v>
      </c>
      <c r="C149" s="6">
        <v>45580</v>
      </c>
      <c r="D149" s="7">
        <v>37579345.753399998</v>
      </c>
      <c r="E149" s="1" t="s">
        <v>145</v>
      </c>
      <c r="F149" s="135" t="s">
        <v>65</v>
      </c>
      <c r="G149" s="135"/>
      <c r="H149" s="1"/>
    </row>
    <row r="150" spans="2:13" x14ac:dyDescent="0.25">
      <c r="B150" s="1" t="s">
        <v>171</v>
      </c>
      <c r="C150" s="6">
        <v>45603</v>
      </c>
      <c r="D150" s="7">
        <v>47250657</v>
      </c>
      <c r="E150" s="1" t="s">
        <v>167</v>
      </c>
      <c r="F150" s="135" t="s">
        <v>65</v>
      </c>
      <c r="G150" s="135"/>
      <c r="H150" s="1"/>
    </row>
    <row r="151" spans="2:13" x14ac:dyDescent="0.25">
      <c r="B151" s="1" t="s">
        <v>172</v>
      </c>
      <c r="C151" s="6">
        <v>45628</v>
      </c>
      <c r="D151" s="7">
        <v>52726101</v>
      </c>
      <c r="E151" s="1" t="s">
        <v>168</v>
      </c>
      <c r="F151" s="135" t="s">
        <v>65</v>
      </c>
      <c r="G151" s="135"/>
      <c r="H151" s="1"/>
    </row>
    <row r="152" spans="2:13" x14ac:dyDescent="0.25">
      <c r="B152" s="1" t="s">
        <v>209</v>
      </c>
      <c r="C152" s="6">
        <v>45656</v>
      </c>
      <c r="D152" s="7">
        <f>12542493-272354</f>
        <v>12270139</v>
      </c>
      <c r="E152" s="1" t="s">
        <v>169</v>
      </c>
      <c r="F152" s="135" t="s">
        <v>65</v>
      </c>
      <c r="G152" s="135"/>
      <c r="H152" s="1"/>
    </row>
    <row r="153" spans="2:13" x14ac:dyDescent="0.25">
      <c r="B153" s="1"/>
      <c r="C153" s="6"/>
      <c r="D153" s="7"/>
      <c r="E153" s="1"/>
      <c r="F153" s="135"/>
      <c r="G153" s="135"/>
      <c r="H153" s="1"/>
    </row>
    <row r="154" spans="2:13" x14ac:dyDescent="0.25">
      <c r="C154" s="39" t="s">
        <v>481</v>
      </c>
      <c r="D154" s="39">
        <f>SUM(D140:D153)</f>
        <v>500045264.7148</v>
      </c>
    </row>
    <row r="155" spans="2:13" x14ac:dyDescent="0.25">
      <c r="C155" s="53" t="s">
        <v>210</v>
      </c>
      <c r="D155" s="54">
        <f>+SUM(D149:D153)</f>
        <v>149826242.7534</v>
      </c>
    </row>
    <row r="156" spans="2:13" x14ac:dyDescent="0.25">
      <c r="E156" s="5"/>
      <c r="F156" s="5"/>
    </row>
    <row r="157" spans="2:13" x14ac:dyDescent="0.25">
      <c r="F157" t="s">
        <v>212</v>
      </c>
      <c r="G157" s="55">
        <v>6.5000000000000002E-2</v>
      </c>
      <c r="H157" t="s">
        <v>213</v>
      </c>
      <c r="I157" t="s">
        <v>214</v>
      </c>
      <c r="J157" t="s">
        <v>215</v>
      </c>
    </row>
    <row r="158" spans="2:13" x14ac:dyDescent="0.25">
      <c r="D158" t="s">
        <v>216</v>
      </c>
      <c r="E158" s="23" t="s">
        <v>62</v>
      </c>
      <c r="F158" s="5">
        <v>32176700</v>
      </c>
      <c r="G158" s="5">
        <f>+F158*6.5%</f>
        <v>2091485.5</v>
      </c>
      <c r="H158" s="87">
        <f>+F158*3.5%</f>
        <v>1126184.5</v>
      </c>
      <c r="I158" s="87">
        <f>+F158*0.18%</f>
        <v>57918.06</v>
      </c>
      <c r="J158" s="88">
        <f>+G158-H158-I158</f>
        <v>907382.94</v>
      </c>
    </row>
    <row r="159" spans="2:13" x14ac:dyDescent="0.25">
      <c r="D159" t="s">
        <v>216</v>
      </c>
      <c r="E159" s="23" t="s">
        <v>36</v>
      </c>
      <c r="F159" s="5">
        <v>45631261</v>
      </c>
      <c r="G159" s="5">
        <f t="shared" ref="G159:G169" si="9">+F159*6.5%</f>
        <v>2966031.9650000003</v>
      </c>
      <c r="H159" s="87">
        <f t="shared" ref="H159:H169" si="10">+F159*3.5%</f>
        <v>1597094.1350000002</v>
      </c>
      <c r="I159" s="87">
        <f t="shared" ref="I159:I169" si="11">+F159*0.18%</f>
        <v>82136.269799999995</v>
      </c>
      <c r="J159" s="88">
        <f t="shared" ref="J159:J169" si="12">+G159-H159-I159</f>
        <v>1286801.5602000002</v>
      </c>
    </row>
    <row r="160" spans="2:13" x14ac:dyDescent="0.25">
      <c r="D160" t="s">
        <v>216</v>
      </c>
      <c r="E160" s="23" t="s">
        <v>63</v>
      </c>
      <c r="F160" s="5">
        <v>48477682</v>
      </c>
      <c r="G160" s="5">
        <f t="shared" si="9"/>
        <v>3151049.33</v>
      </c>
      <c r="H160" s="87">
        <f t="shared" si="10"/>
        <v>1696718.87</v>
      </c>
      <c r="I160" s="88">
        <f t="shared" si="11"/>
        <v>87259.827600000004</v>
      </c>
      <c r="J160" s="88">
        <f t="shared" si="12"/>
        <v>1367070.6324</v>
      </c>
    </row>
    <row r="161" spans="3:11" x14ac:dyDescent="0.25">
      <c r="E161" s="23" t="s">
        <v>80</v>
      </c>
      <c r="F161" s="5">
        <v>36094441</v>
      </c>
      <c r="G161" s="5">
        <f t="shared" si="9"/>
        <v>2346138.665</v>
      </c>
      <c r="H161" s="88">
        <f t="shared" si="10"/>
        <v>1263305.4350000001</v>
      </c>
      <c r="I161" s="88">
        <f t="shared" si="11"/>
        <v>64969.993799999997</v>
      </c>
      <c r="J161" s="88">
        <f t="shared" si="12"/>
        <v>1017863.2361999999</v>
      </c>
    </row>
    <row r="162" spans="3:11" x14ac:dyDescent="0.25">
      <c r="E162" s="23" t="s">
        <v>81</v>
      </c>
      <c r="F162" s="5">
        <v>53805284</v>
      </c>
      <c r="G162" s="5">
        <f t="shared" si="9"/>
        <v>3497343.46</v>
      </c>
      <c r="H162" s="88">
        <f t="shared" si="10"/>
        <v>1883184.9400000002</v>
      </c>
      <c r="I162" s="88">
        <f t="shared" si="11"/>
        <v>96849.511199999994</v>
      </c>
      <c r="J162" s="88">
        <f t="shared" si="12"/>
        <v>1517309.0087999997</v>
      </c>
    </row>
    <row r="163" spans="3:11" x14ac:dyDescent="0.25">
      <c r="E163" s="23" t="s">
        <v>148</v>
      </c>
      <c r="F163" s="5">
        <v>43141466</v>
      </c>
      <c r="G163" s="5">
        <f t="shared" si="9"/>
        <v>2804195.29</v>
      </c>
      <c r="H163" s="88">
        <f t="shared" si="10"/>
        <v>1509951.31</v>
      </c>
      <c r="I163" s="88">
        <f t="shared" si="11"/>
        <v>77654.638800000001</v>
      </c>
      <c r="J163" s="88">
        <f t="shared" si="12"/>
        <v>1216589.3411999999</v>
      </c>
    </row>
    <row r="164" spans="3:11" x14ac:dyDescent="0.25">
      <c r="E164" s="23" t="s">
        <v>149</v>
      </c>
      <c r="F164" s="5">
        <v>34588215</v>
      </c>
      <c r="G164" s="5">
        <f t="shared" si="9"/>
        <v>2248233.9750000001</v>
      </c>
      <c r="H164" s="88">
        <f t="shared" si="10"/>
        <v>1210587.5250000001</v>
      </c>
      <c r="I164" s="88">
        <f t="shared" si="11"/>
        <v>62258.786999999997</v>
      </c>
      <c r="J164" s="88">
        <f t="shared" si="12"/>
        <v>975387.66299999994</v>
      </c>
    </row>
    <row r="165" spans="3:11" x14ac:dyDescent="0.25">
      <c r="E165" s="23" t="s">
        <v>150</v>
      </c>
      <c r="F165" s="5">
        <v>45333330</v>
      </c>
      <c r="G165" s="5">
        <f t="shared" si="9"/>
        <v>2946666.45</v>
      </c>
      <c r="H165" s="88">
        <f t="shared" si="10"/>
        <v>1586666.55</v>
      </c>
      <c r="I165" s="88">
        <f t="shared" si="11"/>
        <v>81599.993999999992</v>
      </c>
      <c r="J165" s="88">
        <f t="shared" si="12"/>
        <v>1278399.9060000002</v>
      </c>
    </row>
    <row r="166" spans="3:11" x14ac:dyDescent="0.25">
      <c r="D166" s="31">
        <f>+F166-G166</f>
        <v>37579346.090000004</v>
      </c>
      <c r="E166" s="56" t="s">
        <v>170</v>
      </c>
      <c r="F166" s="5">
        <v>40191814</v>
      </c>
      <c r="G166" s="5">
        <f t="shared" si="9"/>
        <v>2612467.91</v>
      </c>
      <c r="H166" s="5">
        <f t="shared" si="10"/>
        <v>1406713.4900000002</v>
      </c>
      <c r="I166" s="5">
        <f t="shared" si="11"/>
        <v>72345.265199999994</v>
      </c>
      <c r="J166" s="5">
        <f t="shared" si="12"/>
        <v>1133409.1547999999</v>
      </c>
    </row>
    <row r="167" spans="3:11" x14ac:dyDescent="0.25">
      <c r="D167" s="31">
        <f t="shared" ref="D167:D169" si="13">+F167-G167</f>
        <v>47250656.969999999</v>
      </c>
      <c r="E167" s="56" t="s">
        <v>171</v>
      </c>
      <c r="F167" s="5">
        <v>50535462</v>
      </c>
      <c r="G167" s="5">
        <f t="shared" si="9"/>
        <v>3284805.0300000003</v>
      </c>
      <c r="H167" s="5">
        <f t="shared" si="10"/>
        <v>1768741.1700000002</v>
      </c>
      <c r="I167" s="5">
        <f t="shared" si="11"/>
        <v>90963.83159999999</v>
      </c>
      <c r="J167" s="5">
        <f t="shared" si="12"/>
        <v>1425100.0284000002</v>
      </c>
    </row>
    <row r="168" spans="3:11" x14ac:dyDescent="0.25">
      <c r="D168" s="31">
        <f t="shared" si="13"/>
        <v>52726073.07</v>
      </c>
      <c r="E168" s="56" t="s">
        <v>172</v>
      </c>
      <c r="F168" s="5">
        <v>56391522</v>
      </c>
      <c r="G168" s="5">
        <f t="shared" si="9"/>
        <v>3665448.93</v>
      </c>
      <c r="H168" s="5">
        <f t="shared" si="10"/>
        <v>1973703.2700000003</v>
      </c>
      <c r="I168" s="5">
        <f t="shared" si="11"/>
        <v>101504.7396</v>
      </c>
      <c r="J168" s="5">
        <f t="shared" si="12"/>
        <v>1590240.9203999999</v>
      </c>
    </row>
    <row r="169" spans="3:11" x14ac:dyDescent="0.25">
      <c r="D169" s="31">
        <f t="shared" si="13"/>
        <v>12542492.984999999</v>
      </c>
      <c r="E169" s="56" t="s">
        <v>209</v>
      </c>
      <c r="F169" s="5">
        <v>13414431</v>
      </c>
      <c r="G169" s="5">
        <f t="shared" si="9"/>
        <v>871938.01500000001</v>
      </c>
      <c r="H169" s="5">
        <f t="shared" si="10"/>
        <v>469505.08500000002</v>
      </c>
      <c r="I169" s="5">
        <f t="shared" si="11"/>
        <v>24145.9758</v>
      </c>
      <c r="J169" s="5">
        <f t="shared" si="12"/>
        <v>378286.95419999998</v>
      </c>
    </row>
    <row r="170" spans="3:11" x14ac:dyDescent="0.25">
      <c r="C170" t="s">
        <v>507</v>
      </c>
      <c r="D170" s="31"/>
      <c r="E170" s="64" t="s">
        <v>462</v>
      </c>
      <c r="F170" s="5">
        <f>+CARROS!P47</f>
        <v>82797500</v>
      </c>
      <c r="G170" s="5">
        <f t="shared" ref="G170" si="14">+F170*6.5%</f>
        <v>5381837.5</v>
      </c>
      <c r="H170" s="88">
        <f t="shared" ref="H170" si="15">+F170*3.5%</f>
        <v>2897912.5000000005</v>
      </c>
      <c r="I170" s="88">
        <f t="shared" ref="I170" si="16">+F170*0.18%</f>
        <v>149035.5</v>
      </c>
      <c r="J170" s="88">
        <f t="shared" ref="J170" si="17">+G170-H170-I170</f>
        <v>2334889.4999999995</v>
      </c>
    </row>
    <row r="171" spans="3:11" x14ac:dyDescent="0.25">
      <c r="G171" s="5">
        <f>SUM(G157:G170)</f>
        <v>37867642.085000001</v>
      </c>
      <c r="H171" s="89">
        <f>SUM(H161:H170)</f>
        <v>15970271.275</v>
      </c>
      <c r="I171" s="89">
        <f>SUM(I160:I170)</f>
        <v>908588.06460000004</v>
      </c>
      <c r="J171" s="89">
        <f>SUM(J158:J170)</f>
        <v>16428730.845599998</v>
      </c>
      <c r="K171" s="5" t="s">
        <v>217</v>
      </c>
    </row>
    <row r="172" spans="3:11" x14ac:dyDescent="0.25">
      <c r="H172" s="5">
        <v>15970271</v>
      </c>
      <c r="I172" s="5">
        <v>908588</v>
      </c>
      <c r="J172" s="5">
        <v>16428731</v>
      </c>
      <c r="K172" s="5" t="s">
        <v>218</v>
      </c>
    </row>
    <row r="173" spans="3:11" x14ac:dyDescent="0.25">
      <c r="H173" s="31">
        <f>+H171-H172</f>
        <v>0.27500000037252903</v>
      </c>
      <c r="I173" s="31">
        <f t="shared" ref="I173:J173" si="18">+I171-I172</f>
        <v>6.4600000041536987E-2</v>
      </c>
      <c r="J173" s="31">
        <f t="shared" si="18"/>
        <v>-0.15440000221133232</v>
      </c>
      <c r="K173" s="5" t="s">
        <v>219</v>
      </c>
    </row>
    <row r="175" spans="3:11" x14ac:dyDescent="0.25">
      <c r="F175" t="s">
        <v>352</v>
      </c>
    </row>
    <row r="177" spans="5:9" x14ac:dyDescent="0.25">
      <c r="F177" t="s">
        <v>212</v>
      </c>
      <c r="H177" t="s">
        <v>213</v>
      </c>
      <c r="I177" t="s">
        <v>214</v>
      </c>
    </row>
    <row r="178" spans="5:9" x14ac:dyDescent="0.25">
      <c r="E178" s="23" t="s">
        <v>62</v>
      </c>
      <c r="F178" s="5">
        <v>32176700</v>
      </c>
      <c r="H178" s="87">
        <f>+F178*3.5%</f>
        <v>1126184.5</v>
      </c>
      <c r="I178" s="87">
        <f>+F178*0.18%</f>
        <v>57918.06</v>
      </c>
    </row>
    <row r="179" spans="5:9" x14ac:dyDescent="0.25">
      <c r="E179" s="23" t="s">
        <v>36</v>
      </c>
      <c r="F179" s="5">
        <v>45631261</v>
      </c>
      <c r="H179" s="87">
        <f t="shared" ref="H179:H180" si="19">+F179*3.5%</f>
        <v>1597094.1350000002</v>
      </c>
      <c r="I179" s="87">
        <f>+F179*0.18%</f>
        <v>82136.269799999995</v>
      </c>
    </row>
    <row r="180" spans="5:9" x14ac:dyDescent="0.25">
      <c r="E180" s="23" t="s">
        <v>63</v>
      </c>
      <c r="F180" s="5">
        <v>48477682</v>
      </c>
      <c r="H180" s="87">
        <f t="shared" si="19"/>
        <v>1696718.87</v>
      </c>
      <c r="I180" s="5"/>
    </row>
  </sheetData>
  <mergeCells count="29">
    <mergeCell ref="C3:H3"/>
    <mergeCell ref="C135:D135"/>
    <mergeCell ref="I16:I20"/>
    <mergeCell ref="I22:I25"/>
    <mergeCell ref="I5:I15"/>
    <mergeCell ref="I26:I34"/>
    <mergeCell ref="I45:I65"/>
    <mergeCell ref="I66:I76"/>
    <mergeCell ref="F140:G140"/>
    <mergeCell ref="I35:I44"/>
    <mergeCell ref="I77:I88"/>
    <mergeCell ref="I89:I100"/>
    <mergeCell ref="I103:I114"/>
    <mergeCell ref="F153:G153"/>
    <mergeCell ref="J138:L138"/>
    <mergeCell ref="B138:G138"/>
    <mergeCell ref="F141:G141"/>
    <mergeCell ref="F142:G142"/>
    <mergeCell ref="F148:G148"/>
    <mergeCell ref="F146:G146"/>
    <mergeCell ref="F147:G147"/>
    <mergeCell ref="F145:G145"/>
    <mergeCell ref="F143:G143"/>
    <mergeCell ref="F144:G144"/>
    <mergeCell ref="F150:G150"/>
    <mergeCell ref="F151:G151"/>
    <mergeCell ref="F152:G152"/>
    <mergeCell ref="F149:G149"/>
    <mergeCell ref="F139:G139"/>
  </mergeCells>
  <phoneticPr fontId="6" type="noConversion"/>
  <conditionalFormatting sqref="C5">
    <cfRule type="duplicateValues" dxfId="6" priority="4"/>
  </conditionalFormatting>
  <conditionalFormatting sqref="C6:C65 C78:C101 C131:C134">
    <cfRule type="duplicateValues" dxfId="5" priority="9"/>
  </conditionalFormatting>
  <conditionalFormatting sqref="C66">
    <cfRule type="duplicateValues" dxfId="4" priority="2"/>
  </conditionalFormatting>
  <conditionalFormatting sqref="C67:C77">
    <cfRule type="duplicateValues" dxfId="3" priority="3"/>
  </conditionalFormatting>
  <conditionalFormatting sqref="C102:C130">
    <cfRule type="duplicateValues" dxfId="2" priority="1"/>
  </conditionalFormatting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E444-3AE2-4253-9788-121B02B6511E}">
  <dimension ref="A1:L58"/>
  <sheetViews>
    <sheetView workbookViewId="0">
      <selection activeCell="I48" sqref="I48"/>
    </sheetView>
  </sheetViews>
  <sheetFormatPr baseColWidth="10" defaultRowHeight="15" x14ac:dyDescent="0.25"/>
  <cols>
    <col min="1" max="1" width="13" style="84" bestFit="1" customWidth="1"/>
    <col min="2" max="2" width="30.42578125" style="85" bestFit="1" customWidth="1"/>
    <col min="3" max="3" width="9.5703125" style="85" bestFit="1" customWidth="1"/>
    <col min="4" max="4" width="26" style="84" bestFit="1" customWidth="1"/>
    <col min="5" max="5" width="14.42578125" style="84" bestFit="1" customWidth="1"/>
    <col min="6" max="6" width="9.28515625" style="84" bestFit="1" customWidth="1"/>
    <col min="7" max="7" width="12.7109375" style="86" bestFit="1" customWidth="1"/>
    <col min="8" max="9" width="10.85546875" style="86" bestFit="1" customWidth="1"/>
    <col min="10" max="10" width="11.7109375" style="86" bestFit="1" customWidth="1"/>
  </cols>
  <sheetData>
    <row r="1" spans="1:12" x14ac:dyDescent="0.25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2" x14ac:dyDescent="0.25">
      <c r="A2" s="158" t="s">
        <v>221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2" x14ac:dyDescent="0.25">
      <c r="A3" s="57" t="s">
        <v>222</v>
      </c>
      <c r="B3" s="58" t="s">
        <v>223</v>
      </c>
      <c r="C3" s="58" t="s">
        <v>224</v>
      </c>
      <c r="D3" s="57" t="s">
        <v>225</v>
      </c>
      <c r="E3" s="57" t="s">
        <v>226</v>
      </c>
      <c r="F3" s="57" t="s">
        <v>227</v>
      </c>
      <c r="G3" s="59" t="s">
        <v>228</v>
      </c>
      <c r="H3" s="59" t="s">
        <v>229</v>
      </c>
      <c r="I3" s="59" t="s">
        <v>230</v>
      </c>
      <c r="J3" s="59" t="s">
        <v>231</v>
      </c>
      <c r="K3" s="60" t="s">
        <v>232</v>
      </c>
    </row>
    <row r="4" spans="1:12" x14ac:dyDescent="0.25">
      <c r="A4" s="61" t="s">
        <v>233</v>
      </c>
      <c r="B4" s="62" t="s">
        <v>234</v>
      </c>
      <c r="C4" s="62" t="s">
        <v>235</v>
      </c>
      <c r="D4" s="61" t="s">
        <v>236</v>
      </c>
      <c r="E4" s="61" t="s">
        <v>237</v>
      </c>
      <c r="F4" s="61" t="s">
        <v>238</v>
      </c>
      <c r="G4" s="63">
        <v>-3994593</v>
      </c>
      <c r="H4" s="63">
        <v>0</v>
      </c>
      <c r="I4" s="63">
        <v>0</v>
      </c>
      <c r="J4" s="63">
        <v>-3994593</v>
      </c>
      <c r="K4" s="64" t="s">
        <v>170</v>
      </c>
      <c r="L4" s="65" t="s">
        <v>239</v>
      </c>
    </row>
    <row r="5" spans="1:12" x14ac:dyDescent="0.25">
      <c r="A5" s="61" t="s">
        <v>233</v>
      </c>
      <c r="B5" s="62" t="s">
        <v>234</v>
      </c>
      <c r="C5" s="62" t="s">
        <v>235</v>
      </c>
      <c r="D5" s="61" t="s">
        <v>236</v>
      </c>
      <c r="E5" s="61" t="s">
        <v>240</v>
      </c>
      <c r="F5" s="61" t="s">
        <v>238</v>
      </c>
      <c r="G5" s="63">
        <v>-1462109</v>
      </c>
      <c r="H5" s="63">
        <v>0</v>
      </c>
      <c r="I5" s="63">
        <v>0</v>
      </c>
      <c r="J5" s="63">
        <v>-1462109</v>
      </c>
      <c r="K5" s="64" t="s">
        <v>170</v>
      </c>
      <c r="L5" s="65" t="s">
        <v>241</v>
      </c>
    </row>
    <row r="6" spans="1:12" x14ac:dyDescent="0.25">
      <c r="A6" s="61" t="s">
        <v>233</v>
      </c>
      <c r="B6" s="62" t="s">
        <v>234</v>
      </c>
      <c r="C6" s="62" t="s">
        <v>235</v>
      </c>
      <c r="D6" s="61" t="s">
        <v>236</v>
      </c>
      <c r="E6" s="61" t="s">
        <v>242</v>
      </c>
      <c r="F6" s="61" t="s">
        <v>238</v>
      </c>
      <c r="G6" s="63">
        <v>-2838504</v>
      </c>
      <c r="H6" s="63">
        <v>0</v>
      </c>
      <c r="I6" s="63">
        <v>0</v>
      </c>
      <c r="J6" s="63">
        <v>-2838504</v>
      </c>
      <c r="K6" s="64" t="s">
        <v>170</v>
      </c>
      <c r="L6" s="65" t="s">
        <v>243</v>
      </c>
    </row>
    <row r="7" spans="1:12" x14ac:dyDescent="0.25">
      <c r="A7" s="61" t="s">
        <v>233</v>
      </c>
      <c r="B7" s="62" t="s">
        <v>234</v>
      </c>
      <c r="C7" s="62" t="s">
        <v>235</v>
      </c>
      <c r="D7" s="61" t="s">
        <v>236</v>
      </c>
      <c r="E7" s="61" t="s">
        <v>244</v>
      </c>
      <c r="F7" s="61" t="s">
        <v>238</v>
      </c>
      <c r="G7" s="63">
        <v>-931323</v>
      </c>
      <c r="H7" s="63">
        <v>0</v>
      </c>
      <c r="I7" s="63">
        <v>0</v>
      </c>
      <c r="J7" s="63">
        <v>-931323</v>
      </c>
      <c r="K7" s="64" t="s">
        <v>170</v>
      </c>
      <c r="L7" s="65" t="s">
        <v>245</v>
      </c>
    </row>
    <row r="8" spans="1:12" x14ac:dyDescent="0.25">
      <c r="A8" s="61" t="s">
        <v>233</v>
      </c>
      <c r="B8" s="62" t="s">
        <v>234</v>
      </c>
      <c r="C8" s="62" t="s">
        <v>235</v>
      </c>
      <c r="D8" s="61" t="s">
        <v>236</v>
      </c>
      <c r="E8" s="61" t="s">
        <v>246</v>
      </c>
      <c r="F8" s="61" t="s">
        <v>238</v>
      </c>
      <c r="G8" s="63">
        <v>-866873</v>
      </c>
      <c r="H8" s="63">
        <v>0</v>
      </c>
      <c r="I8" s="63">
        <v>0</v>
      </c>
      <c r="J8" s="63">
        <v>-866873</v>
      </c>
      <c r="K8" s="64" t="s">
        <v>170</v>
      </c>
      <c r="L8" s="65" t="s">
        <v>247</v>
      </c>
    </row>
    <row r="9" spans="1:12" x14ac:dyDescent="0.25">
      <c r="A9" s="61" t="s">
        <v>233</v>
      </c>
      <c r="B9" s="62" t="s">
        <v>234</v>
      </c>
      <c r="C9" s="62" t="s">
        <v>235</v>
      </c>
      <c r="D9" s="61" t="s">
        <v>236</v>
      </c>
      <c r="E9" s="61" t="s">
        <v>248</v>
      </c>
      <c r="F9" s="61" t="s">
        <v>238</v>
      </c>
      <c r="G9" s="63">
        <v>-378907</v>
      </c>
      <c r="H9" s="63">
        <v>0</v>
      </c>
      <c r="I9" s="63">
        <v>0</v>
      </c>
      <c r="J9" s="63">
        <v>-378907</v>
      </c>
      <c r="K9" s="64" t="s">
        <v>170</v>
      </c>
      <c r="L9" s="65" t="s">
        <v>249</v>
      </c>
    </row>
    <row r="10" spans="1:12" x14ac:dyDescent="0.25">
      <c r="A10" s="61" t="s">
        <v>233</v>
      </c>
      <c r="B10" s="62" t="s">
        <v>234</v>
      </c>
      <c r="C10" s="62" t="s">
        <v>235</v>
      </c>
      <c r="D10" s="61" t="s">
        <v>236</v>
      </c>
      <c r="E10" s="61" t="s">
        <v>250</v>
      </c>
      <c r="F10" s="61" t="s">
        <v>238</v>
      </c>
      <c r="G10" s="63">
        <v>-8821</v>
      </c>
      <c r="H10" s="63">
        <v>0</v>
      </c>
      <c r="I10" s="63">
        <v>0</v>
      </c>
      <c r="J10" s="63">
        <v>-8821</v>
      </c>
      <c r="K10" s="64" t="s">
        <v>170</v>
      </c>
      <c r="L10" s="65" t="s">
        <v>251</v>
      </c>
    </row>
    <row r="11" spans="1:12" x14ac:dyDescent="0.25">
      <c r="A11" s="61" t="s">
        <v>233</v>
      </c>
      <c r="B11" s="62" t="s">
        <v>234</v>
      </c>
      <c r="C11" s="62" t="s">
        <v>235</v>
      </c>
      <c r="D11" s="61" t="s">
        <v>236</v>
      </c>
      <c r="E11" s="61" t="s">
        <v>252</v>
      </c>
      <c r="F11" s="61" t="s">
        <v>238</v>
      </c>
      <c r="G11" s="63">
        <v>-50306</v>
      </c>
      <c r="H11" s="63">
        <v>0</v>
      </c>
      <c r="I11" s="63">
        <v>0</v>
      </c>
      <c r="J11" s="63">
        <v>-50306</v>
      </c>
      <c r="K11" s="64" t="s">
        <v>170</v>
      </c>
      <c r="L11" s="65" t="s">
        <v>253</v>
      </c>
    </row>
    <row r="12" spans="1:12" x14ac:dyDescent="0.25">
      <c r="A12" s="61" t="s">
        <v>233</v>
      </c>
      <c r="B12" s="62" t="s">
        <v>234</v>
      </c>
      <c r="C12" s="62" t="s">
        <v>235</v>
      </c>
      <c r="D12" s="61" t="s">
        <v>236</v>
      </c>
      <c r="E12" s="61" t="s">
        <v>254</v>
      </c>
      <c r="F12" s="61" t="s">
        <v>238</v>
      </c>
      <c r="G12" s="63">
        <v>-34500</v>
      </c>
      <c r="H12" s="63">
        <v>0</v>
      </c>
      <c r="I12" s="63">
        <v>0</v>
      </c>
      <c r="J12" s="63">
        <v>-34500</v>
      </c>
      <c r="K12" s="64" t="s">
        <v>170</v>
      </c>
      <c r="L12" s="65" t="s">
        <v>255</v>
      </c>
    </row>
    <row r="13" spans="1:12" x14ac:dyDescent="0.25">
      <c r="A13" s="61" t="s">
        <v>233</v>
      </c>
      <c r="B13" s="62" t="s">
        <v>234</v>
      </c>
      <c r="C13" s="62" t="s">
        <v>235</v>
      </c>
      <c r="D13" s="61" t="s">
        <v>236</v>
      </c>
      <c r="E13" s="61" t="s">
        <v>256</v>
      </c>
      <c r="F13" s="61" t="s">
        <v>238</v>
      </c>
      <c r="G13" s="63">
        <v>-27703</v>
      </c>
      <c r="H13" s="63">
        <v>0</v>
      </c>
      <c r="I13" s="63">
        <v>0</v>
      </c>
      <c r="J13" s="63">
        <v>-27703</v>
      </c>
      <c r="K13" s="64" t="s">
        <v>170</v>
      </c>
      <c r="L13" s="65" t="s">
        <v>257</v>
      </c>
    </row>
    <row r="14" spans="1:12" x14ac:dyDescent="0.25">
      <c r="A14" s="61" t="s">
        <v>233</v>
      </c>
      <c r="B14" s="62" t="s">
        <v>234</v>
      </c>
      <c r="C14" s="62" t="s">
        <v>235</v>
      </c>
      <c r="D14" s="61" t="s">
        <v>236</v>
      </c>
      <c r="E14" s="61" t="s">
        <v>258</v>
      </c>
      <c r="F14" s="61" t="s">
        <v>238</v>
      </c>
      <c r="G14" s="63">
        <v>-375957</v>
      </c>
      <c r="H14" s="63">
        <v>0</v>
      </c>
      <c r="I14" s="63">
        <v>0</v>
      </c>
      <c r="J14" s="63">
        <v>-375957</v>
      </c>
      <c r="K14" s="64" t="s">
        <v>170</v>
      </c>
      <c r="L14" s="65" t="s">
        <v>259</v>
      </c>
    </row>
    <row r="15" spans="1:12" x14ac:dyDescent="0.25">
      <c r="A15" s="61" t="s">
        <v>233</v>
      </c>
      <c r="B15" s="62" t="s">
        <v>234</v>
      </c>
      <c r="C15" s="62" t="s">
        <v>235</v>
      </c>
      <c r="D15" s="61" t="s">
        <v>236</v>
      </c>
      <c r="E15" s="61" t="s">
        <v>260</v>
      </c>
      <c r="F15" s="61" t="s">
        <v>261</v>
      </c>
      <c r="G15" s="63">
        <v>-29222219</v>
      </c>
      <c r="H15" s="63">
        <v>0</v>
      </c>
      <c r="I15" s="63">
        <v>0</v>
      </c>
      <c r="J15" s="63">
        <v>-29222219</v>
      </c>
      <c r="K15" s="64" t="s">
        <v>170</v>
      </c>
      <c r="L15" s="65" t="s">
        <v>262</v>
      </c>
    </row>
    <row r="16" spans="1:12" x14ac:dyDescent="0.25">
      <c r="A16" s="66" t="s">
        <v>233</v>
      </c>
      <c r="B16" s="67" t="s">
        <v>234</v>
      </c>
      <c r="C16" s="67" t="s">
        <v>235</v>
      </c>
      <c r="D16" s="66" t="s">
        <v>236</v>
      </c>
      <c r="E16" s="66" t="s">
        <v>263</v>
      </c>
      <c r="F16" s="66" t="s">
        <v>264</v>
      </c>
      <c r="G16" s="68">
        <v>-2521349</v>
      </c>
      <c r="H16" s="68">
        <v>0</v>
      </c>
      <c r="I16" s="68">
        <v>0</v>
      </c>
      <c r="J16" s="68">
        <v>-2521349</v>
      </c>
      <c r="K16" s="69" t="s">
        <v>171</v>
      </c>
      <c r="L16" s="70" t="s">
        <v>265</v>
      </c>
    </row>
    <row r="17" spans="1:12" x14ac:dyDescent="0.25">
      <c r="A17" s="66" t="s">
        <v>233</v>
      </c>
      <c r="B17" s="67" t="s">
        <v>234</v>
      </c>
      <c r="C17" s="67" t="s">
        <v>235</v>
      </c>
      <c r="D17" s="66" t="s">
        <v>236</v>
      </c>
      <c r="E17" s="66" t="s">
        <v>266</v>
      </c>
      <c r="F17" s="66" t="s">
        <v>264</v>
      </c>
      <c r="G17" s="68">
        <v>-449259</v>
      </c>
      <c r="H17" s="68">
        <v>0</v>
      </c>
      <c r="I17" s="68">
        <v>0</v>
      </c>
      <c r="J17" s="68">
        <v>-449259</v>
      </c>
      <c r="K17" s="69" t="s">
        <v>171</v>
      </c>
      <c r="L17" s="70" t="s">
        <v>267</v>
      </c>
    </row>
    <row r="18" spans="1:12" x14ac:dyDescent="0.25">
      <c r="A18" s="66" t="s">
        <v>233</v>
      </c>
      <c r="B18" s="67" t="s">
        <v>234</v>
      </c>
      <c r="C18" s="67" t="s">
        <v>235</v>
      </c>
      <c r="D18" s="66" t="s">
        <v>236</v>
      </c>
      <c r="E18" s="66" t="s">
        <v>268</v>
      </c>
      <c r="F18" s="66" t="s">
        <v>264</v>
      </c>
      <c r="G18" s="68">
        <v>-2932265</v>
      </c>
      <c r="H18" s="68">
        <v>0</v>
      </c>
      <c r="I18" s="68">
        <v>0</v>
      </c>
      <c r="J18" s="68">
        <v>-2932265</v>
      </c>
      <c r="K18" s="69" t="s">
        <v>171</v>
      </c>
      <c r="L18" s="70" t="s">
        <v>269</v>
      </c>
    </row>
    <row r="19" spans="1:12" x14ac:dyDescent="0.25">
      <c r="A19" s="66" t="s">
        <v>233</v>
      </c>
      <c r="B19" s="67" t="s">
        <v>234</v>
      </c>
      <c r="C19" s="67" t="s">
        <v>235</v>
      </c>
      <c r="D19" s="66" t="s">
        <v>236</v>
      </c>
      <c r="E19" s="66" t="s">
        <v>270</v>
      </c>
      <c r="F19" s="66" t="s">
        <v>264</v>
      </c>
      <c r="G19" s="68">
        <v>-2832210</v>
      </c>
      <c r="H19" s="68">
        <v>0</v>
      </c>
      <c r="I19" s="68">
        <v>0</v>
      </c>
      <c r="J19" s="68">
        <v>-2832210</v>
      </c>
      <c r="K19" s="69" t="s">
        <v>171</v>
      </c>
      <c r="L19" s="70" t="s">
        <v>271</v>
      </c>
    </row>
    <row r="20" spans="1:12" x14ac:dyDescent="0.25">
      <c r="A20" s="66" t="s">
        <v>233</v>
      </c>
      <c r="B20" s="67" t="s">
        <v>234</v>
      </c>
      <c r="C20" s="67" t="s">
        <v>235</v>
      </c>
      <c r="D20" s="66" t="s">
        <v>236</v>
      </c>
      <c r="E20" s="66" t="s">
        <v>272</v>
      </c>
      <c r="F20" s="66" t="s">
        <v>264</v>
      </c>
      <c r="G20" s="68">
        <v>-4324730</v>
      </c>
      <c r="H20" s="68">
        <v>0</v>
      </c>
      <c r="I20" s="68">
        <v>0</v>
      </c>
      <c r="J20" s="68">
        <v>-4324730</v>
      </c>
      <c r="K20" s="69" t="s">
        <v>171</v>
      </c>
      <c r="L20" s="70" t="s">
        <v>273</v>
      </c>
    </row>
    <row r="21" spans="1:12" x14ac:dyDescent="0.25">
      <c r="A21" s="66" t="s">
        <v>233</v>
      </c>
      <c r="B21" s="67" t="s">
        <v>234</v>
      </c>
      <c r="C21" s="67" t="s">
        <v>235</v>
      </c>
      <c r="D21" s="66" t="s">
        <v>236</v>
      </c>
      <c r="E21" s="66" t="s">
        <v>274</v>
      </c>
      <c r="F21" s="66" t="s">
        <v>264</v>
      </c>
      <c r="G21" s="68">
        <v>-2536017</v>
      </c>
      <c r="H21" s="68">
        <v>0</v>
      </c>
      <c r="I21" s="68">
        <v>0</v>
      </c>
      <c r="J21" s="68">
        <v>-2536017</v>
      </c>
      <c r="K21" s="69" t="s">
        <v>171</v>
      </c>
      <c r="L21" s="70" t="s">
        <v>275</v>
      </c>
    </row>
    <row r="22" spans="1:12" x14ac:dyDescent="0.25">
      <c r="A22" s="66" t="s">
        <v>233</v>
      </c>
      <c r="B22" s="67" t="s">
        <v>234</v>
      </c>
      <c r="C22" s="67" t="s">
        <v>235</v>
      </c>
      <c r="D22" s="66" t="s">
        <v>236</v>
      </c>
      <c r="E22" s="66" t="s">
        <v>276</v>
      </c>
      <c r="F22" s="66" t="s">
        <v>264</v>
      </c>
      <c r="G22" s="68">
        <v>-1867210</v>
      </c>
      <c r="H22" s="68">
        <v>0</v>
      </c>
      <c r="I22" s="68">
        <v>0</v>
      </c>
      <c r="J22" s="68">
        <v>-1867210</v>
      </c>
      <c r="K22" s="69" t="s">
        <v>171</v>
      </c>
      <c r="L22" s="70" t="s">
        <v>277</v>
      </c>
    </row>
    <row r="23" spans="1:12" x14ac:dyDescent="0.25">
      <c r="A23" s="66" t="s">
        <v>233</v>
      </c>
      <c r="B23" s="67" t="s">
        <v>234</v>
      </c>
      <c r="C23" s="67" t="s">
        <v>235</v>
      </c>
      <c r="D23" s="66" t="s">
        <v>236</v>
      </c>
      <c r="E23" s="66" t="s">
        <v>278</v>
      </c>
      <c r="F23" s="66" t="s">
        <v>264</v>
      </c>
      <c r="G23" s="68">
        <v>-1352835</v>
      </c>
      <c r="H23" s="68">
        <v>0</v>
      </c>
      <c r="I23" s="68">
        <v>0</v>
      </c>
      <c r="J23" s="68">
        <v>-1352835</v>
      </c>
      <c r="K23" s="69" t="s">
        <v>171</v>
      </c>
      <c r="L23" s="70" t="s">
        <v>279</v>
      </c>
    </row>
    <row r="24" spans="1:12" x14ac:dyDescent="0.25">
      <c r="A24" s="66" t="s">
        <v>233</v>
      </c>
      <c r="B24" s="67" t="s">
        <v>234</v>
      </c>
      <c r="C24" s="67" t="s">
        <v>235</v>
      </c>
      <c r="D24" s="66" t="s">
        <v>236</v>
      </c>
      <c r="E24" s="66" t="s">
        <v>280</v>
      </c>
      <c r="F24" s="66" t="s">
        <v>264</v>
      </c>
      <c r="G24" s="68">
        <v>-1192698</v>
      </c>
      <c r="H24" s="68">
        <v>0</v>
      </c>
      <c r="I24" s="68">
        <v>0</v>
      </c>
      <c r="J24" s="68">
        <v>-1192698</v>
      </c>
      <c r="K24" s="69" t="s">
        <v>171</v>
      </c>
      <c r="L24" s="70" t="s">
        <v>281</v>
      </c>
    </row>
    <row r="25" spans="1:12" x14ac:dyDescent="0.25">
      <c r="A25" s="66" t="s">
        <v>233</v>
      </c>
      <c r="B25" s="67" t="s">
        <v>234</v>
      </c>
      <c r="C25" s="67" t="s">
        <v>235</v>
      </c>
      <c r="D25" s="66" t="s">
        <v>236</v>
      </c>
      <c r="E25" s="66" t="s">
        <v>282</v>
      </c>
      <c r="F25" s="66" t="s">
        <v>264</v>
      </c>
      <c r="G25" s="68">
        <v>-819057</v>
      </c>
      <c r="H25" s="68">
        <v>0</v>
      </c>
      <c r="I25" s="68">
        <v>0</v>
      </c>
      <c r="J25" s="68">
        <v>-819057</v>
      </c>
      <c r="K25" s="69" t="s">
        <v>171</v>
      </c>
      <c r="L25" s="70" t="s">
        <v>283</v>
      </c>
    </row>
    <row r="26" spans="1:12" x14ac:dyDescent="0.25">
      <c r="A26" s="66" t="s">
        <v>233</v>
      </c>
      <c r="B26" s="67" t="s">
        <v>234</v>
      </c>
      <c r="C26" s="67" t="s">
        <v>235</v>
      </c>
      <c r="D26" s="66" t="s">
        <v>236</v>
      </c>
      <c r="E26" s="66" t="s">
        <v>284</v>
      </c>
      <c r="F26" s="66" t="s">
        <v>264</v>
      </c>
      <c r="G26" s="68">
        <v>-485613</v>
      </c>
      <c r="H26" s="68">
        <v>0</v>
      </c>
      <c r="I26" s="68">
        <v>0</v>
      </c>
      <c r="J26" s="68">
        <v>-485613</v>
      </c>
      <c r="K26" s="69" t="s">
        <v>171</v>
      </c>
      <c r="L26" s="70" t="s">
        <v>285</v>
      </c>
    </row>
    <row r="27" spans="1:12" x14ac:dyDescent="0.25">
      <c r="A27" s="66" t="s">
        <v>233</v>
      </c>
      <c r="B27" s="67" t="s">
        <v>234</v>
      </c>
      <c r="C27" s="67" t="s">
        <v>235</v>
      </c>
      <c r="D27" s="66" t="s">
        <v>236</v>
      </c>
      <c r="E27" s="66" t="s">
        <v>286</v>
      </c>
      <c r="F27" s="66" t="s">
        <v>287</v>
      </c>
      <c r="G27" s="68">
        <v>-29222219</v>
      </c>
      <c r="H27" s="68">
        <v>0</v>
      </c>
      <c r="I27" s="68">
        <v>0</v>
      </c>
      <c r="J27" s="68">
        <v>-29222219</v>
      </c>
      <c r="K27" s="69" t="s">
        <v>171</v>
      </c>
      <c r="L27" s="70" t="s">
        <v>288</v>
      </c>
    </row>
    <row r="28" spans="1:12" x14ac:dyDescent="0.25">
      <c r="A28" s="71" t="s">
        <v>233</v>
      </c>
      <c r="B28" s="72" t="s">
        <v>234</v>
      </c>
      <c r="C28" s="72" t="s">
        <v>235</v>
      </c>
      <c r="D28" s="71" t="s">
        <v>236</v>
      </c>
      <c r="E28" s="71" t="s">
        <v>289</v>
      </c>
      <c r="F28" s="71" t="s">
        <v>290</v>
      </c>
      <c r="G28" s="73">
        <v>-2989062</v>
      </c>
      <c r="H28" s="73">
        <v>0</v>
      </c>
      <c r="I28" s="73">
        <v>0</v>
      </c>
      <c r="J28" s="73">
        <v>-2989062</v>
      </c>
      <c r="K28" s="74" t="s">
        <v>172</v>
      </c>
      <c r="L28" s="75" t="s">
        <v>291</v>
      </c>
    </row>
    <row r="29" spans="1:12" x14ac:dyDescent="0.25">
      <c r="A29" s="71" t="s">
        <v>233</v>
      </c>
      <c r="B29" s="72" t="s">
        <v>234</v>
      </c>
      <c r="C29" s="72" t="s">
        <v>235</v>
      </c>
      <c r="D29" s="71" t="s">
        <v>236</v>
      </c>
      <c r="E29" s="71" t="s">
        <v>292</v>
      </c>
      <c r="F29" s="71" t="s">
        <v>290</v>
      </c>
      <c r="G29" s="73">
        <v>-1437461</v>
      </c>
      <c r="H29" s="73">
        <v>0</v>
      </c>
      <c r="I29" s="73">
        <v>0</v>
      </c>
      <c r="J29" s="73">
        <v>-1437461</v>
      </c>
      <c r="K29" s="74" t="s">
        <v>172</v>
      </c>
      <c r="L29" s="75" t="s">
        <v>293</v>
      </c>
    </row>
    <row r="30" spans="1:12" x14ac:dyDescent="0.25">
      <c r="A30" s="71" t="s">
        <v>233</v>
      </c>
      <c r="B30" s="72" t="s">
        <v>234</v>
      </c>
      <c r="C30" s="72" t="s">
        <v>235</v>
      </c>
      <c r="D30" s="71" t="s">
        <v>236</v>
      </c>
      <c r="E30" s="71" t="s">
        <v>294</v>
      </c>
      <c r="F30" s="71" t="s">
        <v>290</v>
      </c>
      <c r="G30" s="73">
        <v>-210809</v>
      </c>
      <c r="H30" s="73">
        <v>0</v>
      </c>
      <c r="I30" s="73">
        <v>0</v>
      </c>
      <c r="J30" s="73">
        <v>-210809</v>
      </c>
      <c r="K30" s="74" t="s">
        <v>172</v>
      </c>
      <c r="L30" s="75" t="s">
        <v>295</v>
      </c>
    </row>
    <row r="31" spans="1:12" x14ac:dyDescent="0.25">
      <c r="A31" s="71" t="s">
        <v>233</v>
      </c>
      <c r="B31" s="72" t="s">
        <v>234</v>
      </c>
      <c r="C31" s="72" t="s">
        <v>235</v>
      </c>
      <c r="D31" s="71" t="s">
        <v>236</v>
      </c>
      <c r="E31" s="71" t="s">
        <v>296</v>
      </c>
      <c r="F31" s="71" t="s">
        <v>290</v>
      </c>
      <c r="G31" s="73">
        <v>-479117</v>
      </c>
      <c r="H31" s="73">
        <v>0</v>
      </c>
      <c r="I31" s="73">
        <v>0</v>
      </c>
      <c r="J31" s="73">
        <v>-479117</v>
      </c>
      <c r="K31" s="74" t="s">
        <v>172</v>
      </c>
      <c r="L31" s="75" t="s">
        <v>297</v>
      </c>
    </row>
    <row r="32" spans="1:12" x14ac:dyDescent="0.25">
      <c r="A32" s="71" t="s">
        <v>233</v>
      </c>
      <c r="B32" s="72" t="s">
        <v>234</v>
      </c>
      <c r="C32" s="72" t="s">
        <v>235</v>
      </c>
      <c r="D32" s="71" t="s">
        <v>236</v>
      </c>
      <c r="E32" s="71" t="s">
        <v>298</v>
      </c>
      <c r="F32" s="71" t="s">
        <v>290</v>
      </c>
      <c r="G32" s="73">
        <v>-3224062</v>
      </c>
      <c r="H32" s="73">
        <v>0</v>
      </c>
      <c r="I32" s="73">
        <v>0</v>
      </c>
      <c r="J32" s="73">
        <v>-3224062</v>
      </c>
      <c r="K32" s="74" t="s">
        <v>172</v>
      </c>
      <c r="L32" s="75" t="s">
        <v>299</v>
      </c>
    </row>
    <row r="33" spans="1:12" x14ac:dyDescent="0.25">
      <c r="A33" s="71" t="s">
        <v>233</v>
      </c>
      <c r="B33" s="72" t="s">
        <v>234</v>
      </c>
      <c r="C33" s="72" t="s">
        <v>235</v>
      </c>
      <c r="D33" s="71" t="s">
        <v>236</v>
      </c>
      <c r="E33" s="71" t="s">
        <v>300</v>
      </c>
      <c r="F33" s="71" t="s">
        <v>290</v>
      </c>
      <c r="G33" s="73">
        <v>-225000</v>
      </c>
      <c r="H33" s="73">
        <v>0</v>
      </c>
      <c r="I33" s="73">
        <v>0</v>
      </c>
      <c r="J33" s="73">
        <v>-225000</v>
      </c>
      <c r="K33" s="74" t="s">
        <v>172</v>
      </c>
      <c r="L33" s="75" t="s">
        <v>301</v>
      </c>
    </row>
    <row r="34" spans="1:12" x14ac:dyDescent="0.25">
      <c r="A34" s="71" t="s">
        <v>233</v>
      </c>
      <c r="B34" s="72" t="s">
        <v>234</v>
      </c>
      <c r="C34" s="72" t="s">
        <v>235</v>
      </c>
      <c r="D34" s="71" t="s">
        <v>236</v>
      </c>
      <c r="E34" s="71" t="s">
        <v>302</v>
      </c>
      <c r="F34" s="71" t="s">
        <v>290</v>
      </c>
      <c r="G34" s="73">
        <v>-3828124</v>
      </c>
      <c r="H34" s="73">
        <v>0</v>
      </c>
      <c r="I34" s="73">
        <v>0</v>
      </c>
      <c r="J34" s="73">
        <v>-3828124</v>
      </c>
      <c r="K34" s="74" t="s">
        <v>172</v>
      </c>
      <c r="L34" s="75" t="s">
        <v>303</v>
      </c>
    </row>
    <row r="35" spans="1:12" x14ac:dyDescent="0.25">
      <c r="A35" s="71" t="s">
        <v>233</v>
      </c>
      <c r="B35" s="72" t="s">
        <v>234</v>
      </c>
      <c r="C35" s="72" t="s">
        <v>235</v>
      </c>
      <c r="D35" s="71" t="s">
        <v>236</v>
      </c>
      <c r="E35" s="71" t="s">
        <v>304</v>
      </c>
      <c r="F35" s="71" t="s">
        <v>290</v>
      </c>
      <c r="G35" s="73">
        <v>-3664062</v>
      </c>
      <c r="H35" s="73">
        <v>0</v>
      </c>
      <c r="I35" s="73">
        <v>0</v>
      </c>
      <c r="J35" s="73">
        <v>-3664062</v>
      </c>
      <c r="K35" s="74" t="s">
        <v>172</v>
      </c>
      <c r="L35" s="75" t="s">
        <v>305</v>
      </c>
    </row>
    <row r="36" spans="1:12" x14ac:dyDescent="0.25">
      <c r="A36" s="71" t="s">
        <v>233</v>
      </c>
      <c r="B36" s="72" t="s">
        <v>234</v>
      </c>
      <c r="C36" s="72" t="s">
        <v>235</v>
      </c>
      <c r="D36" s="71" t="s">
        <v>236</v>
      </c>
      <c r="E36" s="71" t="s">
        <v>306</v>
      </c>
      <c r="F36" s="71" t="s">
        <v>290</v>
      </c>
      <c r="G36" s="73">
        <v>-3144462</v>
      </c>
      <c r="H36" s="73">
        <v>0</v>
      </c>
      <c r="I36" s="73">
        <v>0</v>
      </c>
      <c r="J36" s="73">
        <v>-3144462</v>
      </c>
      <c r="K36" s="74" t="s">
        <v>172</v>
      </c>
      <c r="L36" s="75" t="s">
        <v>307</v>
      </c>
    </row>
    <row r="37" spans="1:12" x14ac:dyDescent="0.25">
      <c r="A37" s="71" t="s">
        <v>233</v>
      </c>
      <c r="B37" s="72" t="s">
        <v>234</v>
      </c>
      <c r="C37" s="72" t="s">
        <v>235</v>
      </c>
      <c r="D37" s="71" t="s">
        <v>236</v>
      </c>
      <c r="E37" s="71" t="s">
        <v>308</v>
      </c>
      <c r="F37" s="71" t="s">
        <v>290</v>
      </c>
      <c r="G37" s="73">
        <v>-2971854</v>
      </c>
      <c r="H37" s="73">
        <v>0</v>
      </c>
      <c r="I37" s="73">
        <v>0</v>
      </c>
      <c r="J37" s="73">
        <v>-2971854</v>
      </c>
      <c r="K37" s="74" t="s">
        <v>172</v>
      </c>
      <c r="L37" s="75" t="s">
        <v>309</v>
      </c>
    </row>
    <row r="38" spans="1:12" x14ac:dyDescent="0.25">
      <c r="A38" s="71" t="s">
        <v>233</v>
      </c>
      <c r="B38" s="72" t="s">
        <v>234</v>
      </c>
      <c r="C38" s="72" t="s">
        <v>235</v>
      </c>
      <c r="D38" s="71" t="s">
        <v>236</v>
      </c>
      <c r="E38" s="71" t="s">
        <v>310</v>
      </c>
      <c r="F38" s="71" t="s">
        <v>290</v>
      </c>
      <c r="G38" s="73">
        <v>-1864062</v>
      </c>
      <c r="H38" s="73">
        <v>0</v>
      </c>
      <c r="I38" s="73">
        <v>0</v>
      </c>
      <c r="J38" s="73">
        <v>-1864062</v>
      </c>
      <c r="K38" s="74" t="s">
        <v>172</v>
      </c>
      <c r="L38" s="75" t="s">
        <v>311</v>
      </c>
    </row>
    <row r="39" spans="1:12" x14ac:dyDescent="0.25">
      <c r="A39" s="71" t="s">
        <v>233</v>
      </c>
      <c r="B39" s="72" t="s">
        <v>234</v>
      </c>
      <c r="C39" s="72" t="s">
        <v>235</v>
      </c>
      <c r="D39" s="71" t="s">
        <v>236</v>
      </c>
      <c r="E39" s="71" t="s">
        <v>312</v>
      </c>
      <c r="F39" s="71" t="s">
        <v>290</v>
      </c>
      <c r="G39" s="73">
        <v>-1864062</v>
      </c>
      <c r="H39" s="73">
        <v>0</v>
      </c>
      <c r="I39" s="73">
        <v>0</v>
      </c>
      <c r="J39" s="73">
        <v>-1864062</v>
      </c>
      <c r="K39" s="74" t="s">
        <v>172</v>
      </c>
      <c r="L39" s="75" t="s">
        <v>313</v>
      </c>
    </row>
    <row r="40" spans="1:12" x14ac:dyDescent="0.25">
      <c r="A40" s="71" t="s">
        <v>233</v>
      </c>
      <c r="B40" s="72" t="s">
        <v>234</v>
      </c>
      <c r="C40" s="72" t="s">
        <v>235</v>
      </c>
      <c r="D40" s="71" t="s">
        <v>236</v>
      </c>
      <c r="E40" s="71" t="s">
        <v>314</v>
      </c>
      <c r="F40" s="71" t="s">
        <v>290</v>
      </c>
      <c r="G40" s="73">
        <v>-1267196</v>
      </c>
      <c r="H40" s="73">
        <v>0</v>
      </c>
      <c r="I40" s="73">
        <v>0</v>
      </c>
      <c r="J40" s="73">
        <v>-1267196</v>
      </c>
      <c r="K40" s="74" t="s">
        <v>172</v>
      </c>
      <c r="L40" s="75" t="s">
        <v>315</v>
      </c>
    </row>
    <row r="41" spans="1:12" x14ac:dyDescent="0.25">
      <c r="A41" s="71" t="s">
        <v>233</v>
      </c>
      <c r="B41" s="72" t="s">
        <v>234</v>
      </c>
      <c r="C41" s="72" t="s">
        <v>235</v>
      </c>
      <c r="D41" s="71" t="s">
        <v>236</v>
      </c>
      <c r="E41" s="71" t="s">
        <v>316</v>
      </c>
      <c r="F41" s="71" t="s">
        <v>317</v>
      </c>
      <c r="G41" s="73">
        <v>0</v>
      </c>
      <c r="H41" s="73">
        <v>0</v>
      </c>
      <c r="I41" s="73">
        <v>29222219</v>
      </c>
      <c r="J41" s="73">
        <v>-29222219</v>
      </c>
      <c r="K41" s="74" t="s">
        <v>172</v>
      </c>
      <c r="L41" s="75" t="s">
        <v>318</v>
      </c>
    </row>
    <row r="42" spans="1:12" x14ac:dyDescent="0.25">
      <c r="A42" s="76" t="s">
        <v>233</v>
      </c>
      <c r="B42" s="77" t="s">
        <v>234</v>
      </c>
      <c r="C42" s="77" t="s">
        <v>235</v>
      </c>
      <c r="D42" s="76" t="s">
        <v>236</v>
      </c>
      <c r="E42" s="76" t="s">
        <v>319</v>
      </c>
      <c r="F42" s="76" t="s">
        <v>320</v>
      </c>
      <c r="G42" s="78">
        <v>0</v>
      </c>
      <c r="H42" s="78">
        <v>0</v>
      </c>
      <c r="I42" s="78">
        <v>42500</v>
      </c>
      <c r="J42" s="78">
        <v>-42500</v>
      </c>
      <c r="K42" s="79" t="s">
        <v>209</v>
      </c>
      <c r="L42" s="80" t="s">
        <v>321</v>
      </c>
    </row>
    <row r="43" spans="1:12" x14ac:dyDescent="0.25">
      <c r="A43" s="76" t="s">
        <v>233</v>
      </c>
      <c r="B43" s="77" t="s">
        <v>234</v>
      </c>
      <c r="C43" s="77" t="s">
        <v>235</v>
      </c>
      <c r="D43" s="76" t="s">
        <v>236</v>
      </c>
      <c r="E43" s="76" t="s">
        <v>322</v>
      </c>
      <c r="F43" s="76" t="s">
        <v>320</v>
      </c>
      <c r="G43" s="78">
        <v>0</v>
      </c>
      <c r="H43" s="78">
        <v>0</v>
      </c>
      <c r="I43" s="78">
        <v>3290413</v>
      </c>
      <c r="J43" s="78">
        <v>-3290413</v>
      </c>
      <c r="K43" s="79" t="s">
        <v>209</v>
      </c>
      <c r="L43" s="80" t="s">
        <v>323</v>
      </c>
    </row>
    <row r="44" spans="1:12" x14ac:dyDescent="0.25">
      <c r="A44" s="76" t="s">
        <v>233</v>
      </c>
      <c r="B44" s="77" t="s">
        <v>234</v>
      </c>
      <c r="C44" s="77" t="s">
        <v>235</v>
      </c>
      <c r="D44" s="76" t="s">
        <v>236</v>
      </c>
      <c r="E44" s="76" t="s">
        <v>324</v>
      </c>
      <c r="F44" s="76" t="s">
        <v>320</v>
      </c>
      <c r="G44" s="78">
        <v>0</v>
      </c>
      <c r="H44" s="78">
        <v>0</v>
      </c>
      <c r="I44" s="78">
        <v>60000</v>
      </c>
      <c r="J44" s="78">
        <v>-60000</v>
      </c>
      <c r="K44" s="79" t="s">
        <v>209</v>
      </c>
      <c r="L44" s="80" t="s">
        <v>325</v>
      </c>
    </row>
    <row r="45" spans="1:12" x14ac:dyDescent="0.25">
      <c r="A45" s="76" t="s">
        <v>233</v>
      </c>
      <c r="B45" s="77" t="s">
        <v>234</v>
      </c>
      <c r="C45" s="77" t="s">
        <v>235</v>
      </c>
      <c r="D45" s="76" t="s">
        <v>236</v>
      </c>
      <c r="E45" s="76" t="s">
        <v>326</v>
      </c>
      <c r="F45" s="76" t="s">
        <v>320</v>
      </c>
      <c r="G45" s="78">
        <v>0</v>
      </c>
      <c r="H45" s="78">
        <v>0</v>
      </c>
      <c r="I45" s="78">
        <v>563389</v>
      </c>
      <c r="J45" s="78">
        <v>-563389</v>
      </c>
      <c r="K45" s="79" t="s">
        <v>209</v>
      </c>
      <c r="L45" s="80" t="s">
        <v>327</v>
      </c>
    </row>
    <row r="46" spans="1:12" x14ac:dyDescent="0.25">
      <c r="A46" s="76" t="s">
        <v>233</v>
      </c>
      <c r="B46" s="77" t="s">
        <v>234</v>
      </c>
      <c r="C46" s="77" t="s">
        <v>235</v>
      </c>
      <c r="D46" s="76" t="s">
        <v>236</v>
      </c>
      <c r="E46" s="76" t="s">
        <v>326</v>
      </c>
      <c r="F46" s="76" t="s">
        <v>328</v>
      </c>
      <c r="G46" s="78">
        <v>0</v>
      </c>
      <c r="H46" s="78">
        <v>272354</v>
      </c>
      <c r="I46" s="78">
        <v>0</v>
      </c>
      <c r="J46" s="78">
        <v>-291035</v>
      </c>
      <c r="K46" s="79" t="s">
        <v>209</v>
      </c>
      <c r="L46" s="80" t="s">
        <v>329</v>
      </c>
    </row>
    <row r="47" spans="1:12" x14ac:dyDescent="0.25">
      <c r="A47" s="76" t="s">
        <v>233</v>
      </c>
      <c r="B47" s="77" t="s">
        <v>234</v>
      </c>
      <c r="C47" s="77" t="s">
        <v>235</v>
      </c>
      <c r="D47" s="76" t="s">
        <v>236</v>
      </c>
      <c r="E47" s="76" t="s">
        <v>330</v>
      </c>
      <c r="F47" s="76" t="s">
        <v>320</v>
      </c>
      <c r="G47" s="78">
        <v>0</v>
      </c>
      <c r="H47" s="78">
        <v>0</v>
      </c>
      <c r="I47" s="78">
        <v>76614</v>
      </c>
      <c r="J47" s="78">
        <v>-76614</v>
      </c>
      <c r="K47" s="79" t="s">
        <v>209</v>
      </c>
      <c r="L47" s="80" t="s">
        <v>331</v>
      </c>
    </row>
    <row r="48" spans="1:12" x14ac:dyDescent="0.25">
      <c r="A48" s="76" t="s">
        <v>233</v>
      </c>
      <c r="B48" s="77" t="s">
        <v>234</v>
      </c>
      <c r="C48" s="77" t="s">
        <v>235</v>
      </c>
      <c r="D48" s="76" t="s">
        <v>236</v>
      </c>
      <c r="E48" s="76" t="s">
        <v>332</v>
      </c>
      <c r="F48" s="76" t="s">
        <v>320</v>
      </c>
      <c r="G48" s="78">
        <v>0</v>
      </c>
      <c r="H48" s="78">
        <v>0</v>
      </c>
      <c r="I48" s="78">
        <v>4984</v>
      </c>
      <c r="J48" s="78">
        <v>-4984</v>
      </c>
      <c r="K48" s="79" t="s">
        <v>209</v>
      </c>
      <c r="L48" s="80" t="s">
        <v>333</v>
      </c>
    </row>
    <row r="49" spans="1:12" x14ac:dyDescent="0.25">
      <c r="A49" s="76" t="s">
        <v>233</v>
      </c>
      <c r="B49" s="77" t="s">
        <v>234</v>
      </c>
      <c r="C49" s="77" t="s">
        <v>235</v>
      </c>
      <c r="D49" s="76" t="s">
        <v>236</v>
      </c>
      <c r="E49" s="76" t="s">
        <v>334</v>
      </c>
      <c r="F49" s="76" t="s">
        <v>320</v>
      </c>
      <c r="G49" s="78">
        <v>0</v>
      </c>
      <c r="H49" s="78">
        <v>0</v>
      </c>
      <c r="I49" s="78">
        <v>1038387</v>
      </c>
      <c r="J49" s="78">
        <v>-1038387</v>
      </c>
      <c r="K49" s="79" t="s">
        <v>209</v>
      </c>
      <c r="L49" s="80" t="s">
        <v>335</v>
      </c>
    </row>
    <row r="50" spans="1:12" x14ac:dyDescent="0.25">
      <c r="A50" s="76" t="s">
        <v>233</v>
      </c>
      <c r="B50" s="77" t="s">
        <v>234</v>
      </c>
      <c r="C50" s="77" t="s">
        <v>235</v>
      </c>
      <c r="D50" s="76" t="s">
        <v>236</v>
      </c>
      <c r="E50" s="76" t="s">
        <v>336</v>
      </c>
      <c r="F50" s="76" t="s">
        <v>320</v>
      </c>
      <c r="G50" s="78">
        <v>0</v>
      </c>
      <c r="H50" s="78">
        <v>0</v>
      </c>
      <c r="I50" s="78">
        <v>2146293</v>
      </c>
      <c r="J50" s="78">
        <v>-2146293</v>
      </c>
      <c r="K50" s="79" t="s">
        <v>209</v>
      </c>
      <c r="L50" s="80" t="s">
        <v>337</v>
      </c>
    </row>
    <row r="51" spans="1:12" x14ac:dyDescent="0.25">
      <c r="A51" s="76" t="s">
        <v>233</v>
      </c>
      <c r="B51" s="77" t="s">
        <v>234</v>
      </c>
      <c r="C51" s="77" t="s">
        <v>235</v>
      </c>
      <c r="D51" s="76" t="s">
        <v>236</v>
      </c>
      <c r="E51" s="76" t="s">
        <v>338</v>
      </c>
      <c r="F51" s="76" t="s">
        <v>320</v>
      </c>
      <c r="G51" s="78">
        <v>0</v>
      </c>
      <c r="H51" s="78">
        <v>0</v>
      </c>
      <c r="I51" s="78">
        <v>1843601</v>
      </c>
      <c r="J51" s="78">
        <v>-1843601</v>
      </c>
      <c r="K51" s="79" t="s">
        <v>209</v>
      </c>
      <c r="L51" s="80" t="s">
        <v>339</v>
      </c>
    </row>
    <row r="52" spans="1:12" x14ac:dyDescent="0.25">
      <c r="A52" s="76" t="s">
        <v>233</v>
      </c>
      <c r="B52" s="77" t="s">
        <v>234</v>
      </c>
      <c r="C52" s="77" t="s">
        <v>235</v>
      </c>
      <c r="D52" s="76" t="s">
        <v>236</v>
      </c>
      <c r="E52" s="76" t="s">
        <v>340</v>
      </c>
      <c r="F52" s="76" t="s">
        <v>320</v>
      </c>
      <c r="G52" s="78">
        <v>0</v>
      </c>
      <c r="H52" s="78">
        <v>0</v>
      </c>
      <c r="I52" s="78">
        <v>1498589</v>
      </c>
      <c r="J52" s="78">
        <v>-1498589</v>
      </c>
      <c r="K52" s="79" t="s">
        <v>209</v>
      </c>
      <c r="L52" s="80" t="s">
        <v>341</v>
      </c>
    </row>
    <row r="53" spans="1:12" x14ac:dyDescent="0.25">
      <c r="A53" s="76" t="s">
        <v>233</v>
      </c>
      <c r="B53" s="77" t="s">
        <v>234</v>
      </c>
      <c r="C53" s="77" t="s">
        <v>235</v>
      </c>
      <c r="D53" s="76" t="s">
        <v>236</v>
      </c>
      <c r="E53" s="76" t="s">
        <v>342</v>
      </c>
      <c r="F53" s="76" t="s">
        <v>320</v>
      </c>
      <c r="G53" s="78">
        <v>0</v>
      </c>
      <c r="H53" s="78">
        <v>0</v>
      </c>
      <c r="I53" s="78">
        <v>1146068</v>
      </c>
      <c r="J53" s="78">
        <v>-1146068</v>
      </c>
      <c r="K53" s="79" t="s">
        <v>209</v>
      </c>
      <c r="L53" s="80" t="s">
        <v>343</v>
      </c>
    </row>
    <row r="54" spans="1:12" x14ac:dyDescent="0.25">
      <c r="A54" s="76" t="s">
        <v>233</v>
      </c>
      <c r="B54" s="77" t="s">
        <v>234</v>
      </c>
      <c r="C54" s="77" t="s">
        <v>235</v>
      </c>
      <c r="D54" s="76" t="s">
        <v>236</v>
      </c>
      <c r="E54" s="76" t="s">
        <v>344</v>
      </c>
      <c r="F54" s="76" t="s">
        <v>320</v>
      </c>
      <c r="G54" s="78">
        <v>0</v>
      </c>
      <c r="H54" s="78">
        <v>0</v>
      </c>
      <c r="I54" s="78">
        <v>539379</v>
      </c>
      <c r="J54" s="78">
        <v>-539379</v>
      </c>
      <c r="K54" s="79" t="s">
        <v>209</v>
      </c>
      <c r="L54" s="80" t="s">
        <v>345</v>
      </c>
    </row>
    <row r="55" spans="1:12" x14ac:dyDescent="0.25">
      <c r="A55" s="76" t="s">
        <v>233</v>
      </c>
      <c r="B55" s="77" t="s">
        <v>234</v>
      </c>
      <c r="C55" s="77" t="s">
        <v>235</v>
      </c>
      <c r="D55" s="76" t="s">
        <v>236</v>
      </c>
      <c r="E55" s="76" t="s">
        <v>346</v>
      </c>
      <c r="F55" s="76" t="s">
        <v>320</v>
      </c>
      <c r="G55" s="78">
        <v>0</v>
      </c>
      <c r="H55" s="78">
        <v>0</v>
      </c>
      <c r="I55" s="78">
        <v>955285</v>
      </c>
      <c r="J55" s="78">
        <v>-955285</v>
      </c>
      <c r="K55" s="79" t="s">
        <v>209</v>
      </c>
      <c r="L55" s="80" t="s">
        <v>347</v>
      </c>
    </row>
    <row r="56" spans="1:12" x14ac:dyDescent="0.25">
      <c r="A56" s="76" t="s">
        <v>233</v>
      </c>
      <c r="B56" s="77" t="s">
        <v>234</v>
      </c>
      <c r="C56" s="77" t="s">
        <v>235</v>
      </c>
      <c r="D56" s="76" t="s">
        <v>236</v>
      </c>
      <c r="E56" s="76" t="s">
        <v>348</v>
      </c>
      <c r="F56" s="76" t="s">
        <v>320</v>
      </c>
      <c r="G56" s="78">
        <v>0</v>
      </c>
      <c r="H56" s="78">
        <v>0</v>
      </c>
      <c r="I56" s="78">
        <v>151574</v>
      </c>
      <c r="J56" s="78">
        <v>-151574</v>
      </c>
      <c r="K56" s="79" t="s">
        <v>209</v>
      </c>
      <c r="L56" s="80" t="s">
        <v>349</v>
      </c>
    </row>
    <row r="57" spans="1:12" x14ac:dyDescent="0.25">
      <c r="A57" s="76" t="s">
        <v>233</v>
      </c>
      <c r="B57" s="77" t="s">
        <v>234</v>
      </c>
      <c r="C57" s="77" t="s">
        <v>235</v>
      </c>
      <c r="D57" s="76" t="s">
        <v>236</v>
      </c>
      <c r="E57" s="76" t="s">
        <v>350</v>
      </c>
      <c r="F57" s="76" t="s">
        <v>320</v>
      </c>
      <c r="G57" s="78">
        <v>0</v>
      </c>
      <c r="H57" s="78">
        <v>0</v>
      </c>
      <c r="I57" s="78">
        <v>57355</v>
      </c>
      <c r="J57" s="78">
        <v>-57355</v>
      </c>
      <c r="K57" s="79" t="s">
        <v>209</v>
      </c>
      <c r="L57" s="80" t="s">
        <v>351</v>
      </c>
    </row>
    <row r="58" spans="1:12" x14ac:dyDescent="0.25">
      <c r="A58" s="81"/>
      <c r="B58" s="82"/>
      <c r="C58" s="82"/>
      <c r="D58" s="81"/>
      <c r="E58" s="81"/>
      <c r="F58" s="81"/>
      <c r="G58" s="83"/>
      <c r="H58" s="83"/>
      <c r="I58" s="83"/>
      <c r="J58" s="83"/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408F-AB80-479E-9D29-4371E83EB755}">
  <sheetPr filterMode="1"/>
  <dimension ref="A1:P107"/>
  <sheetViews>
    <sheetView workbookViewId="0">
      <selection activeCell="D55" sqref="D55"/>
    </sheetView>
  </sheetViews>
  <sheetFormatPr baseColWidth="10" defaultRowHeight="15" x14ac:dyDescent="0.25"/>
  <cols>
    <col min="1" max="1" width="13" style="84" bestFit="1" customWidth="1"/>
    <col min="2" max="2" width="30.42578125" style="85" bestFit="1" customWidth="1"/>
    <col min="3" max="3" width="9.5703125" style="85" bestFit="1" customWidth="1"/>
    <col min="4" max="4" width="26" style="84" bestFit="1" customWidth="1"/>
    <col min="5" max="5" width="14.42578125" style="84" bestFit="1" customWidth="1"/>
    <col min="6" max="6" width="9.28515625" style="84" bestFit="1" customWidth="1"/>
    <col min="7" max="7" width="11.42578125" style="84"/>
    <col min="8" max="8" width="11.85546875" style="84" bestFit="1" customWidth="1"/>
    <col min="9" max="9" width="11.42578125" style="84"/>
    <col min="10" max="10" width="10.42578125" style="84" bestFit="1" customWidth="1"/>
    <col min="11" max="11" width="27.85546875" style="84" bestFit="1" customWidth="1"/>
    <col min="12" max="12" width="15.42578125" style="84" bestFit="1" customWidth="1"/>
    <col min="13" max="13" width="25" style="84" bestFit="1" customWidth="1"/>
    <col min="14" max="14" width="12.7109375" style="86" bestFit="1" customWidth="1"/>
    <col min="15" max="16" width="10.85546875" style="86" bestFit="1" customWidth="1"/>
  </cols>
  <sheetData>
    <row r="1" spans="1:16" x14ac:dyDescent="0.25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x14ac:dyDescent="0.25">
      <c r="A2" s="158" t="s">
        <v>221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6" x14ac:dyDescent="0.25">
      <c r="A3" s="57" t="s">
        <v>222</v>
      </c>
      <c r="B3" s="58" t="s">
        <v>223</v>
      </c>
      <c r="C3" s="58" t="s">
        <v>224</v>
      </c>
      <c r="D3" s="57" t="s">
        <v>225</v>
      </c>
      <c r="E3" s="57" t="s">
        <v>226</v>
      </c>
      <c r="F3" s="57" t="s">
        <v>227</v>
      </c>
      <c r="G3" s="57" t="s">
        <v>353</v>
      </c>
      <c r="H3" s="57" t="s">
        <v>354</v>
      </c>
      <c r="I3" s="57" t="s">
        <v>355</v>
      </c>
      <c r="J3" s="57" t="s">
        <v>356</v>
      </c>
      <c r="K3" s="57" t="s">
        <v>357</v>
      </c>
      <c r="L3" s="57" t="s">
        <v>358</v>
      </c>
      <c r="M3" s="57" t="s">
        <v>358</v>
      </c>
      <c r="N3" s="59" t="s">
        <v>228</v>
      </c>
      <c r="O3" s="59" t="s">
        <v>229</v>
      </c>
      <c r="P3" s="59" t="s">
        <v>230</v>
      </c>
    </row>
    <row r="4" spans="1:16" x14ac:dyDescent="0.25">
      <c r="A4" s="81" t="s">
        <v>233</v>
      </c>
      <c r="B4" s="82" t="s">
        <v>234</v>
      </c>
      <c r="C4" s="82" t="s">
        <v>235</v>
      </c>
      <c r="D4" s="81" t="s">
        <v>236</v>
      </c>
      <c r="E4" s="81" t="s">
        <v>21</v>
      </c>
      <c r="F4" s="81" t="s">
        <v>29</v>
      </c>
      <c r="G4" s="81" t="s">
        <v>359</v>
      </c>
      <c r="H4" s="81" t="s">
        <v>360</v>
      </c>
      <c r="I4" s="81" t="s">
        <v>361</v>
      </c>
      <c r="J4" s="81" t="s">
        <v>21</v>
      </c>
      <c r="K4" s="81" t="s">
        <v>362</v>
      </c>
      <c r="L4" s="81" t="s">
        <v>363</v>
      </c>
      <c r="M4" s="81" t="s">
        <v>364</v>
      </c>
      <c r="N4" s="83">
        <v>0</v>
      </c>
      <c r="O4" s="83">
        <v>0</v>
      </c>
      <c r="P4" s="83">
        <v>200000</v>
      </c>
    </row>
    <row r="5" spans="1:16" x14ac:dyDescent="0.25">
      <c r="A5" s="81" t="s">
        <v>233</v>
      </c>
      <c r="B5" s="82" t="s">
        <v>234</v>
      </c>
      <c r="C5" s="82" t="s">
        <v>235</v>
      </c>
      <c r="D5" s="81" t="s">
        <v>236</v>
      </c>
      <c r="E5" s="81" t="s">
        <v>21</v>
      </c>
      <c r="F5" s="81" t="s">
        <v>29</v>
      </c>
      <c r="G5" s="81" t="s">
        <v>365</v>
      </c>
      <c r="H5" s="81" t="s">
        <v>360</v>
      </c>
      <c r="I5" s="81" t="s">
        <v>361</v>
      </c>
      <c r="J5" s="81" t="s">
        <v>21</v>
      </c>
      <c r="K5" s="81" t="s">
        <v>366</v>
      </c>
      <c r="L5" s="81" t="s">
        <v>363</v>
      </c>
      <c r="M5" s="81" t="s">
        <v>364</v>
      </c>
      <c r="N5" s="83">
        <v>0</v>
      </c>
      <c r="O5" s="83">
        <v>0</v>
      </c>
      <c r="P5" s="83">
        <v>200000</v>
      </c>
    </row>
    <row r="6" spans="1:16" hidden="1" x14ac:dyDescent="0.25">
      <c r="A6" s="81" t="s">
        <v>233</v>
      </c>
      <c r="B6" s="82" t="s">
        <v>234</v>
      </c>
      <c r="C6" s="82" t="s">
        <v>235</v>
      </c>
      <c r="D6" s="81" t="s">
        <v>236</v>
      </c>
      <c r="E6" s="81" t="s">
        <v>21</v>
      </c>
      <c r="F6" s="81" t="s">
        <v>367</v>
      </c>
      <c r="G6" s="81" t="s">
        <v>368</v>
      </c>
      <c r="H6" s="81" t="s">
        <v>369</v>
      </c>
      <c r="I6" s="81" t="s">
        <v>361</v>
      </c>
      <c r="J6" s="81" t="s">
        <v>370</v>
      </c>
      <c r="K6" s="81" t="s">
        <v>371</v>
      </c>
      <c r="L6" s="81" t="s">
        <v>363</v>
      </c>
      <c r="M6" s="81" t="s">
        <v>364</v>
      </c>
      <c r="N6" s="83">
        <v>0</v>
      </c>
      <c r="O6" s="83">
        <v>200000</v>
      </c>
      <c r="P6" s="83">
        <v>0</v>
      </c>
    </row>
    <row r="7" spans="1:16" hidden="1" x14ac:dyDescent="0.25">
      <c r="A7" s="81" t="s">
        <v>233</v>
      </c>
      <c r="B7" s="82" t="s">
        <v>234</v>
      </c>
      <c r="C7" s="82" t="s">
        <v>235</v>
      </c>
      <c r="D7" s="81" t="s">
        <v>236</v>
      </c>
      <c r="E7" s="81" t="s">
        <v>21</v>
      </c>
      <c r="F7" s="81" t="s">
        <v>367</v>
      </c>
      <c r="G7" s="81" t="s">
        <v>372</v>
      </c>
      <c r="H7" s="81" t="s">
        <v>369</v>
      </c>
      <c r="I7" s="81" t="s">
        <v>361</v>
      </c>
      <c r="J7" s="81" t="s">
        <v>373</v>
      </c>
      <c r="K7" s="81" t="s">
        <v>371</v>
      </c>
      <c r="L7" s="81" t="s">
        <v>363</v>
      </c>
      <c r="M7" s="81" t="s">
        <v>364</v>
      </c>
      <c r="N7" s="83">
        <v>0</v>
      </c>
      <c r="O7" s="83">
        <v>200000</v>
      </c>
      <c r="P7" s="83">
        <v>0</v>
      </c>
    </row>
    <row r="8" spans="1:16" hidden="1" x14ac:dyDescent="0.25">
      <c r="A8" s="81" t="s">
        <v>233</v>
      </c>
      <c r="B8" s="82" t="s">
        <v>234</v>
      </c>
      <c r="C8" s="82" t="s">
        <v>235</v>
      </c>
      <c r="D8" s="81" t="s">
        <v>236</v>
      </c>
      <c r="E8" s="81" t="s">
        <v>374</v>
      </c>
      <c r="F8" s="81" t="s">
        <v>367</v>
      </c>
      <c r="G8" s="81" t="s">
        <v>375</v>
      </c>
      <c r="H8" s="81" t="s">
        <v>369</v>
      </c>
      <c r="I8" s="81" t="s">
        <v>361</v>
      </c>
      <c r="J8" s="81" t="s">
        <v>376</v>
      </c>
      <c r="K8" s="81" t="s">
        <v>371</v>
      </c>
      <c r="L8" s="81" t="s">
        <v>363</v>
      </c>
      <c r="M8" s="81" t="s">
        <v>364</v>
      </c>
      <c r="N8" s="83">
        <v>0</v>
      </c>
      <c r="O8" s="83">
        <v>4980000</v>
      </c>
      <c r="P8" s="83">
        <v>0</v>
      </c>
    </row>
    <row r="9" spans="1:16" x14ac:dyDescent="0.25">
      <c r="A9" s="81" t="s">
        <v>233</v>
      </c>
      <c r="B9" s="82" t="s">
        <v>234</v>
      </c>
      <c r="C9" s="82" t="s">
        <v>235</v>
      </c>
      <c r="D9" s="81" t="s">
        <v>236</v>
      </c>
      <c r="E9" s="81" t="s">
        <v>374</v>
      </c>
      <c r="F9" s="81" t="s">
        <v>377</v>
      </c>
      <c r="G9" s="81" t="s">
        <v>378</v>
      </c>
      <c r="H9" s="81" t="s">
        <v>360</v>
      </c>
      <c r="I9" s="81" t="s">
        <v>361</v>
      </c>
      <c r="J9" s="81" t="s">
        <v>374</v>
      </c>
      <c r="K9" s="81" t="s">
        <v>379</v>
      </c>
      <c r="L9" s="81" t="s">
        <v>380</v>
      </c>
      <c r="M9" s="81" t="s">
        <v>381</v>
      </c>
      <c r="N9" s="83">
        <v>0</v>
      </c>
      <c r="O9" s="83">
        <v>0</v>
      </c>
      <c r="P9" s="83">
        <v>4980000</v>
      </c>
    </row>
    <row r="10" spans="1:16" hidden="1" x14ac:dyDescent="0.25">
      <c r="A10" s="81" t="s">
        <v>233</v>
      </c>
      <c r="B10" s="82" t="s">
        <v>234</v>
      </c>
      <c r="C10" s="82" t="s">
        <v>235</v>
      </c>
      <c r="D10" s="81" t="s">
        <v>236</v>
      </c>
      <c r="E10" s="81" t="s">
        <v>382</v>
      </c>
      <c r="F10" s="81" t="s">
        <v>383</v>
      </c>
      <c r="G10" s="81" t="s">
        <v>384</v>
      </c>
      <c r="H10" s="81" t="s">
        <v>385</v>
      </c>
      <c r="I10" s="81" t="s">
        <v>361</v>
      </c>
      <c r="J10" s="81" t="s">
        <v>386</v>
      </c>
      <c r="K10" s="81" t="s">
        <v>387</v>
      </c>
      <c r="L10" s="81" t="s">
        <v>363</v>
      </c>
      <c r="M10" s="81" t="s">
        <v>364</v>
      </c>
      <c r="N10" s="83">
        <v>0</v>
      </c>
      <c r="O10" s="83">
        <v>3137500</v>
      </c>
      <c r="P10" s="83">
        <v>0</v>
      </c>
    </row>
    <row r="11" spans="1:16" hidden="1" x14ac:dyDescent="0.25">
      <c r="A11" s="81" t="s">
        <v>233</v>
      </c>
      <c r="B11" s="82" t="s">
        <v>234</v>
      </c>
      <c r="C11" s="82" t="s">
        <v>235</v>
      </c>
      <c r="D11" s="81" t="s">
        <v>236</v>
      </c>
      <c r="E11" s="81" t="s">
        <v>382</v>
      </c>
      <c r="F11" s="81" t="s">
        <v>383</v>
      </c>
      <c r="G11" s="81" t="s">
        <v>388</v>
      </c>
      <c r="H11" s="81" t="s">
        <v>385</v>
      </c>
      <c r="I11" s="81" t="s">
        <v>361</v>
      </c>
      <c r="J11" s="81" t="s">
        <v>386</v>
      </c>
      <c r="K11" s="81" t="s">
        <v>387</v>
      </c>
      <c r="L11" s="81" t="s">
        <v>389</v>
      </c>
      <c r="M11" s="81" t="s">
        <v>390</v>
      </c>
      <c r="N11" s="83">
        <v>0</v>
      </c>
      <c r="O11" s="83">
        <v>0</v>
      </c>
      <c r="P11" s="83">
        <v>3137500</v>
      </c>
    </row>
    <row r="12" spans="1:16" hidden="1" x14ac:dyDescent="0.25">
      <c r="A12" s="81" t="s">
        <v>233</v>
      </c>
      <c r="B12" s="82" t="s">
        <v>234</v>
      </c>
      <c r="C12" s="82" t="s">
        <v>235</v>
      </c>
      <c r="D12" s="81" t="s">
        <v>236</v>
      </c>
      <c r="E12" s="81" t="s">
        <v>391</v>
      </c>
      <c r="F12" s="81" t="s">
        <v>383</v>
      </c>
      <c r="G12" s="81" t="s">
        <v>392</v>
      </c>
      <c r="H12" s="81" t="s">
        <v>385</v>
      </c>
      <c r="I12" s="81" t="s">
        <v>361</v>
      </c>
      <c r="J12" s="81" t="s">
        <v>386</v>
      </c>
      <c r="K12" s="81" t="s">
        <v>387</v>
      </c>
      <c r="L12" s="81" t="s">
        <v>363</v>
      </c>
      <c r="M12" s="81" t="s">
        <v>364</v>
      </c>
      <c r="N12" s="83">
        <v>0</v>
      </c>
      <c r="O12" s="83">
        <v>4442063</v>
      </c>
      <c r="P12" s="83">
        <v>0</v>
      </c>
    </row>
    <row r="13" spans="1:16" hidden="1" x14ac:dyDescent="0.25">
      <c r="A13" s="81" t="s">
        <v>233</v>
      </c>
      <c r="B13" s="82" t="s">
        <v>234</v>
      </c>
      <c r="C13" s="82" t="s">
        <v>235</v>
      </c>
      <c r="D13" s="81" t="s">
        <v>236</v>
      </c>
      <c r="E13" s="81" t="s">
        <v>391</v>
      </c>
      <c r="F13" s="81" t="s">
        <v>383</v>
      </c>
      <c r="G13" s="81" t="s">
        <v>393</v>
      </c>
      <c r="H13" s="81" t="s">
        <v>385</v>
      </c>
      <c r="I13" s="81" t="s">
        <v>361</v>
      </c>
      <c r="J13" s="81" t="s">
        <v>386</v>
      </c>
      <c r="K13" s="81" t="s">
        <v>387</v>
      </c>
      <c r="L13" s="81" t="s">
        <v>389</v>
      </c>
      <c r="M13" s="81" t="s">
        <v>390</v>
      </c>
      <c r="N13" s="83">
        <v>0</v>
      </c>
      <c r="O13" s="83">
        <v>0</v>
      </c>
      <c r="P13" s="83">
        <v>4442063</v>
      </c>
    </row>
    <row r="14" spans="1:16" x14ac:dyDescent="0.25">
      <c r="A14" s="81" t="s">
        <v>233</v>
      </c>
      <c r="B14" s="82" t="s">
        <v>234</v>
      </c>
      <c r="C14" s="82" t="s">
        <v>235</v>
      </c>
      <c r="D14" s="81" t="s">
        <v>236</v>
      </c>
      <c r="E14" s="81" t="s">
        <v>58</v>
      </c>
      <c r="F14" s="81" t="s">
        <v>60</v>
      </c>
      <c r="G14" s="81" t="s">
        <v>341</v>
      </c>
      <c r="H14" s="81" t="s">
        <v>360</v>
      </c>
      <c r="I14" s="81" t="s">
        <v>361</v>
      </c>
      <c r="J14" s="81" t="s">
        <v>58</v>
      </c>
      <c r="K14" s="81" t="s">
        <v>394</v>
      </c>
      <c r="L14" s="81" t="s">
        <v>363</v>
      </c>
      <c r="M14" s="81" t="s">
        <v>364</v>
      </c>
      <c r="N14" s="83">
        <v>0</v>
      </c>
      <c r="O14" s="83">
        <v>0</v>
      </c>
      <c r="P14" s="83">
        <v>3137500</v>
      </c>
    </row>
    <row r="15" spans="1:16" hidden="1" x14ac:dyDescent="0.25">
      <c r="A15" s="81" t="s">
        <v>233</v>
      </c>
      <c r="B15" s="82" t="s">
        <v>234</v>
      </c>
      <c r="C15" s="82" t="s">
        <v>235</v>
      </c>
      <c r="D15" s="81" t="s">
        <v>236</v>
      </c>
      <c r="E15" s="81" t="s">
        <v>58</v>
      </c>
      <c r="F15" s="81" t="s">
        <v>383</v>
      </c>
      <c r="G15" s="81" t="s">
        <v>395</v>
      </c>
      <c r="H15" s="81" t="s">
        <v>385</v>
      </c>
      <c r="I15" s="81" t="s">
        <v>361</v>
      </c>
      <c r="J15" s="81" t="s">
        <v>396</v>
      </c>
      <c r="K15" s="81" t="s">
        <v>397</v>
      </c>
      <c r="L15" s="81" t="s">
        <v>363</v>
      </c>
      <c r="M15" s="81" t="s">
        <v>364</v>
      </c>
      <c r="N15" s="83">
        <v>0</v>
      </c>
      <c r="O15" s="83">
        <v>3137500</v>
      </c>
      <c r="P15" s="83">
        <v>0</v>
      </c>
    </row>
    <row r="16" spans="1:16" x14ac:dyDescent="0.25">
      <c r="A16" s="81" t="s">
        <v>233</v>
      </c>
      <c r="B16" s="82" t="s">
        <v>234</v>
      </c>
      <c r="C16" s="82" t="s">
        <v>235</v>
      </c>
      <c r="D16" s="81" t="s">
        <v>236</v>
      </c>
      <c r="E16" s="81" t="s">
        <v>67</v>
      </c>
      <c r="F16" s="81" t="s">
        <v>76</v>
      </c>
      <c r="G16" s="81" t="s">
        <v>398</v>
      </c>
      <c r="H16" s="81" t="s">
        <v>360</v>
      </c>
      <c r="I16" s="81" t="s">
        <v>361</v>
      </c>
      <c r="J16" s="81" t="s">
        <v>67</v>
      </c>
      <c r="K16" s="81" t="s">
        <v>399</v>
      </c>
      <c r="L16" s="81" t="s">
        <v>363</v>
      </c>
      <c r="M16" s="81" t="s">
        <v>364</v>
      </c>
      <c r="N16" s="83">
        <v>0</v>
      </c>
      <c r="O16" s="83">
        <v>0</v>
      </c>
      <c r="P16" s="83">
        <v>5280000</v>
      </c>
    </row>
    <row r="17" spans="1:16" x14ac:dyDescent="0.25">
      <c r="A17" s="81" t="s">
        <v>233</v>
      </c>
      <c r="B17" s="82" t="s">
        <v>234</v>
      </c>
      <c r="C17" s="82" t="s">
        <v>235</v>
      </c>
      <c r="D17" s="81" t="s">
        <v>236</v>
      </c>
      <c r="E17" s="81" t="s">
        <v>67</v>
      </c>
      <c r="F17" s="81" t="s">
        <v>76</v>
      </c>
      <c r="G17" s="81" t="s">
        <v>400</v>
      </c>
      <c r="H17" s="81" t="s">
        <v>360</v>
      </c>
      <c r="I17" s="81" t="s">
        <v>361</v>
      </c>
      <c r="J17" s="81" t="s">
        <v>67</v>
      </c>
      <c r="K17" s="81" t="s">
        <v>399</v>
      </c>
      <c r="L17" s="81" t="s">
        <v>363</v>
      </c>
      <c r="M17" s="81" t="s">
        <v>364</v>
      </c>
      <c r="N17" s="83">
        <v>0</v>
      </c>
      <c r="O17" s="83">
        <v>0</v>
      </c>
      <c r="P17" s="83">
        <v>5220000</v>
      </c>
    </row>
    <row r="18" spans="1:16" hidden="1" x14ac:dyDescent="0.25">
      <c r="A18" s="81" t="s">
        <v>233</v>
      </c>
      <c r="B18" s="82" t="s">
        <v>234</v>
      </c>
      <c r="C18" s="82" t="s">
        <v>235</v>
      </c>
      <c r="D18" s="81" t="s">
        <v>236</v>
      </c>
      <c r="E18" s="81" t="s">
        <v>67</v>
      </c>
      <c r="F18" s="81" t="s">
        <v>401</v>
      </c>
      <c r="G18" s="81" t="s">
        <v>402</v>
      </c>
      <c r="H18" s="81" t="s">
        <v>385</v>
      </c>
      <c r="I18" s="81" t="s">
        <v>361</v>
      </c>
      <c r="J18" s="81" t="s">
        <v>403</v>
      </c>
      <c r="K18" s="81" t="s">
        <v>397</v>
      </c>
      <c r="L18" s="81" t="s">
        <v>363</v>
      </c>
      <c r="M18" s="81" t="s">
        <v>364</v>
      </c>
      <c r="N18" s="83">
        <v>0</v>
      </c>
      <c r="O18" s="83">
        <v>10500000</v>
      </c>
      <c r="P18" s="83">
        <v>0</v>
      </c>
    </row>
    <row r="19" spans="1:16" x14ac:dyDescent="0.25">
      <c r="A19" s="81" t="s">
        <v>233</v>
      </c>
      <c r="B19" s="82" t="s">
        <v>234</v>
      </c>
      <c r="C19" s="82" t="s">
        <v>235</v>
      </c>
      <c r="D19" s="81" t="s">
        <v>236</v>
      </c>
      <c r="E19" s="81" t="s">
        <v>69</v>
      </c>
      <c r="F19" s="81" t="s">
        <v>76</v>
      </c>
      <c r="G19" s="81" t="s">
        <v>404</v>
      </c>
      <c r="H19" s="81" t="s">
        <v>360</v>
      </c>
      <c r="I19" s="81" t="s">
        <v>361</v>
      </c>
      <c r="J19" s="81" t="s">
        <v>69</v>
      </c>
      <c r="K19" s="81" t="s">
        <v>399</v>
      </c>
      <c r="L19" s="81" t="s">
        <v>363</v>
      </c>
      <c r="M19" s="81" t="s">
        <v>364</v>
      </c>
      <c r="N19" s="83">
        <v>0</v>
      </c>
      <c r="O19" s="83">
        <v>0</v>
      </c>
      <c r="P19" s="83">
        <v>200000</v>
      </c>
    </row>
    <row r="20" spans="1:16" x14ac:dyDescent="0.25">
      <c r="A20" s="81" t="s">
        <v>233</v>
      </c>
      <c r="B20" s="82" t="s">
        <v>234</v>
      </c>
      <c r="C20" s="82" t="s">
        <v>235</v>
      </c>
      <c r="D20" s="81" t="s">
        <v>236</v>
      </c>
      <c r="E20" s="81" t="s">
        <v>69</v>
      </c>
      <c r="F20" s="81" t="s">
        <v>76</v>
      </c>
      <c r="G20" s="81" t="s">
        <v>327</v>
      </c>
      <c r="H20" s="81" t="s">
        <v>360</v>
      </c>
      <c r="I20" s="81" t="s">
        <v>361</v>
      </c>
      <c r="J20" s="81" t="s">
        <v>69</v>
      </c>
      <c r="K20" s="81" t="s">
        <v>399</v>
      </c>
      <c r="L20" s="81" t="s">
        <v>363</v>
      </c>
      <c r="M20" s="81" t="s">
        <v>364</v>
      </c>
      <c r="N20" s="83">
        <v>0</v>
      </c>
      <c r="O20" s="83">
        <v>0</v>
      </c>
      <c r="P20" s="83">
        <v>200000</v>
      </c>
    </row>
    <row r="21" spans="1:16" hidden="1" x14ac:dyDescent="0.25">
      <c r="A21" s="81" t="s">
        <v>233</v>
      </c>
      <c r="B21" s="82" t="s">
        <v>234</v>
      </c>
      <c r="C21" s="82" t="s">
        <v>235</v>
      </c>
      <c r="D21" s="81" t="s">
        <v>236</v>
      </c>
      <c r="E21" s="81" t="s">
        <v>69</v>
      </c>
      <c r="F21" s="81" t="s">
        <v>401</v>
      </c>
      <c r="G21" s="81" t="s">
        <v>405</v>
      </c>
      <c r="H21" s="81" t="s">
        <v>385</v>
      </c>
      <c r="I21" s="81" t="s">
        <v>361</v>
      </c>
      <c r="J21" s="81" t="s">
        <v>403</v>
      </c>
      <c r="K21" s="81" t="s">
        <v>397</v>
      </c>
      <c r="L21" s="81" t="s">
        <v>363</v>
      </c>
      <c r="M21" s="81" t="s">
        <v>364</v>
      </c>
      <c r="N21" s="83">
        <v>0</v>
      </c>
      <c r="O21" s="83">
        <v>400000</v>
      </c>
      <c r="P21" s="83">
        <v>0</v>
      </c>
    </row>
    <row r="22" spans="1:16" x14ac:dyDescent="0.25">
      <c r="A22" s="81" t="s">
        <v>233</v>
      </c>
      <c r="B22" s="82" t="s">
        <v>234</v>
      </c>
      <c r="C22" s="82" t="s">
        <v>235</v>
      </c>
      <c r="D22" s="81" t="s">
        <v>236</v>
      </c>
      <c r="E22" s="81" t="s">
        <v>406</v>
      </c>
      <c r="F22" s="81" t="s">
        <v>407</v>
      </c>
      <c r="G22" s="81" t="s">
        <v>378</v>
      </c>
      <c r="H22" s="81" t="s">
        <v>360</v>
      </c>
      <c r="I22" s="81" t="s">
        <v>361</v>
      </c>
      <c r="J22" s="81" t="s">
        <v>406</v>
      </c>
      <c r="K22" s="81" t="s">
        <v>408</v>
      </c>
      <c r="L22" s="81" t="s">
        <v>363</v>
      </c>
      <c r="M22" s="81" t="s">
        <v>364</v>
      </c>
      <c r="N22" s="83">
        <v>0</v>
      </c>
      <c r="O22" s="83">
        <v>0</v>
      </c>
      <c r="P22" s="83">
        <v>5040000</v>
      </c>
    </row>
    <row r="23" spans="1:16" x14ac:dyDescent="0.25">
      <c r="A23" s="81" t="s">
        <v>233</v>
      </c>
      <c r="B23" s="82" t="s">
        <v>234</v>
      </c>
      <c r="C23" s="82" t="s">
        <v>235</v>
      </c>
      <c r="D23" s="81" t="s">
        <v>236</v>
      </c>
      <c r="E23" s="81" t="s">
        <v>406</v>
      </c>
      <c r="F23" s="81" t="s">
        <v>407</v>
      </c>
      <c r="G23" s="81" t="s">
        <v>409</v>
      </c>
      <c r="H23" s="81" t="s">
        <v>360</v>
      </c>
      <c r="I23" s="81" t="s">
        <v>361</v>
      </c>
      <c r="J23" s="81" t="s">
        <v>406</v>
      </c>
      <c r="K23" s="81" t="s">
        <v>408</v>
      </c>
      <c r="L23" s="81" t="s">
        <v>363</v>
      </c>
      <c r="M23" s="81" t="s">
        <v>364</v>
      </c>
      <c r="N23" s="83">
        <v>0</v>
      </c>
      <c r="O23" s="83">
        <v>0</v>
      </c>
      <c r="P23" s="83">
        <v>5130000</v>
      </c>
    </row>
    <row r="24" spans="1:16" hidden="1" x14ac:dyDescent="0.25">
      <c r="A24" s="81" t="s">
        <v>233</v>
      </c>
      <c r="B24" s="82" t="s">
        <v>234</v>
      </c>
      <c r="C24" s="82" t="s">
        <v>235</v>
      </c>
      <c r="D24" s="81" t="s">
        <v>236</v>
      </c>
      <c r="E24" s="81" t="s">
        <v>406</v>
      </c>
      <c r="F24" s="81" t="s">
        <v>410</v>
      </c>
      <c r="G24" s="81" t="s">
        <v>411</v>
      </c>
      <c r="H24" s="81" t="s">
        <v>369</v>
      </c>
      <c r="I24" s="81" t="s">
        <v>361</v>
      </c>
      <c r="J24" s="81" t="s">
        <v>412</v>
      </c>
      <c r="K24" s="81" t="s">
        <v>371</v>
      </c>
      <c r="L24" s="81" t="s">
        <v>363</v>
      </c>
      <c r="M24" s="81" t="s">
        <v>364</v>
      </c>
      <c r="N24" s="83">
        <v>0</v>
      </c>
      <c r="O24" s="83">
        <v>5040000</v>
      </c>
      <c r="P24" s="83">
        <v>0</v>
      </c>
    </row>
    <row r="25" spans="1:16" hidden="1" x14ac:dyDescent="0.25">
      <c r="A25" s="81" t="s">
        <v>233</v>
      </c>
      <c r="B25" s="82" t="s">
        <v>234</v>
      </c>
      <c r="C25" s="82" t="s">
        <v>235</v>
      </c>
      <c r="D25" s="81" t="s">
        <v>236</v>
      </c>
      <c r="E25" s="81" t="s">
        <v>406</v>
      </c>
      <c r="F25" s="81" t="s">
        <v>410</v>
      </c>
      <c r="G25" s="81" t="s">
        <v>413</v>
      </c>
      <c r="H25" s="81" t="s">
        <v>369</v>
      </c>
      <c r="I25" s="81" t="s">
        <v>361</v>
      </c>
      <c r="J25" s="81" t="s">
        <v>414</v>
      </c>
      <c r="K25" s="81" t="s">
        <v>371</v>
      </c>
      <c r="L25" s="81" t="s">
        <v>363</v>
      </c>
      <c r="M25" s="81" t="s">
        <v>364</v>
      </c>
      <c r="N25" s="83">
        <v>0</v>
      </c>
      <c r="O25" s="83">
        <v>5130000</v>
      </c>
      <c r="P25" s="83">
        <v>0</v>
      </c>
    </row>
    <row r="26" spans="1:16" x14ac:dyDescent="0.25">
      <c r="A26" s="81" t="s">
        <v>233</v>
      </c>
      <c r="B26" s="82" t="s">
        <v>234</v>
      </c>
      <c r="C26" s="82" t="s">
        <v>235</v>
      </c>
      <c r="D26" s="81" t="s">
        <v>236</v>
      </c>
      <c r="E26" s="81" t="s">
        <v>415</v>
      </c>
      <c r="F26" s="81" t="s">
        <v>416</v>
      </c>
      <c r="G26" s="81" t="s">
        <v>417</v>
      </c>
      <c r="H26" s="81" t="s">
        <v>360</v>
      </c>
      <c r="I26" s="81" t="s">
        <v>361</v>
      </c>
      <c r="J26" s="81" t="s">
        <v>415</v>
      </c>
      <c r="K26" s="81" t="s">
        <v>418</v>
      </c>
      <c r="L26" s="81" t="s">
        <v>363</v>
      </c>
      <c r="M26" s="81" t="s">
        <v>364</v>
      </c>
      <c r="N26" s="83">
        <v>0</v>
      </c>
      <c r="O26" s="83">
        <v>0</v>
      </c>
      <c r="P26" s="83">
        <v>1230000</v>
      </c>
    </row>
    <row r="27" spans="1:16" x14ac:dyDescent="0.25">
      <c r="A27" s="81" t="s">
        <v>233</v>
      </c>
      <c r="B27" s="82" t="s">
        <v>234</v>
      </c>
      <c r="C27" s="82" t="s">
        <v>235</v>
      </c>
      <c r="D27" s="81" t="s">
        <v>236</v>
      </c>
      <c r="E27" s="81" t="s">
        <v>415</v>
      </c>
      <c r="F27" s="81" t="s">
        <v>416</v>
      </c>
      <c r="G27" s="81" t="s">
        <v>419</v>
      </c>
      <c r="H27" s="81" t="s">
        <v>360</v>
      </c>
      <c r="I27" s="81" t="s">
        <v>361</v>
      </c>
      <c r="J27" s="81" t="s">
        <v>415</v>
      </c>
      <c r="K27" s="81" t="s">
        <v>418</v>
      </c>
      <c r="L27" s="81" t="s">
        <v>363</v>
      </c>
      <c r="M27" s="81" t="s">
        <v>364</v>
      </c>
      <c r="N27" s="83">
        <v>0</v>
      </c>
      <c r="O27" s="83">
        <v>0</v>
      </c>
      <c r="P27" s="83">
        <v>4170000</v>
      </c>
    </row>
    <row r="28" spans="1:16" hidden="1" x14ac:dyDescent="0.25">
      <c r="A28" s="81" t="s">
        <v>233</v>
      </c>
      <c r="B28" s="82" t="s">
        <v>234</v>
      </c>
      <c r="C28" s="82" t="s">
        <v>235</v>
      </c>
      <c r="D28" s="81" t="s">
        <v>236</v>
      </c>
      <c r="E28" s="81" t="s">
        <v>415</v>
      </c>
      <c r="F28" s="81" t="s">
        <v>410</v>
      </c>
      <c r="G28" s="81" t="s">
        <v>420</v>
      </c>
      <c r="H28" s="81" t="s">
        <v>369</v>
      </c>
      <c r="I28" s="81" t="s">
        <v>361</v>
      </c>
      <c r="J28" s="81" t="s">
        <v>421</v>
      </c>
      <c r="K28" s="81" t="s">
        <v>371</v>
      </c>
      <c r="L28" s="81" t="s">
        <v>363</v>
      </c>
      <c r="M28" s="81" t="s">
        <v>364</v>
      </c>
      <c r="N28" s="83">
        <v>0</v>
      </c>
      <c r="O28" s="83">
        <v>1230000</v>
      </c>
      <c r="P28" s="83">
        <v>0</v>
      </c>
    </row>
    <row r="29" spans="1:16" hidden="1" x14ac:dyDescent="0.25">
      <c r="A29" s="81" t="s">
        <v>233</v>
      </c>
      <c r="B29" s="82" t="s">
        <v>234</v>
      </c>
      <c r="C29" s="82" t="s">
        <v>235</v>
      </c>
      <c r="D29" s="81" t="s">
        <v>236</v>
      </c>
      <c r="E29" s="81" t="s">
        <v>415</v>
      </c>
      <c r="F29" s="81" t="s">
        <v>410</v>
      </c>
      <c r="G29" s="81" t="s">
        <v>422</v>
      </c>
      <c r="H29" s="81" t="s">
        <v>369</v>
      </c>
      <c r="I29" s="81" t="s">
        <v>361</v>
      </c>
      <c r="J29" s="81" t="s">
        <v>423</v>
      </c>
      <c r="K29" s="81" t="s">
        <v>371</v>
      </c>
      <c r="L29" s="81" t="s">
        <v>363</v>
      </c>
      <c r="M29" s="81" t="s">
        <v>364</v>
      </c>
      <c r="N29" s="83">
        <v>0</v>
      </c>
      <c r="O29" s="83">
        <v>4170000</v>
      </c>
      <c r="P29" s="83">
        <v>0</v>
      </c>
    </row>
    <row r="30" spans="1:16" x14ac:dyDescent="0.25">
      <c r="A30" s="81" t="s">
        <v>233</v>
      </c>
      <c r="B30" s="82" t="s">
        <v>234</v>
      </c>
      <c r="C30" s="82" t="s">
        <v>235</v>
      </c>
      <c r="D30" s="81" t="s">
        <v>236</v>
      </c>
      <c r="E30" s="81" t="s">
        <v>424</v>
      </c>
      <c r="F30" s="81" t="s">
        <v>425</v>
      </c>
      <c r="G30" s="81" t="s">
        <v>426</v>
      </c>
      <c r="H30" s="81" t="s">
        <v>360</v>
      </c>
      <c r="I30" s="81" t="s">
        <v>361</v>
      </c>
      <c r="J30" s="81" t="s">
        <v>424</v>
      </c>
      <c r="K30" s="81" t="s">
        <v>427</v>
      </c>
      <c r="L30" s="81" t="s">
        <v>363</v>
      </c>
      <c r="M30" s="81" t="s">
        <v>364</v>
      </c>
      <c r="N30" s="83">
        <v>0</v>
      </c>
      <c r="O30" s="83">
        <v>0</v>
      </c>
      <c r="P30" s="83">
        <v>5370000</v>
      </c>
    </row>
    <row r="31" spans="1:16" x14ac:dyDescent="0.25">
      <c r="A31" s="81" t="s">
        <v>233</v>
      </c>
      <c r="B31" s="82" t="s">
        <v>234</v>
      </c>
      <c r="C31" s="82" t="s">
        <v>235</v>
      </c>
      <c r="D31" s="81" t="s">
        <v>236</v>
      </c>
      <c r="E31" s="81" t="s">
        <v>424</v>
      </c>
      <c r="F31" s="81" t="s">
        <v>425</v>
      </c>
      <c r="G31" s="81" t="s">
        <v>428</v>
      </c>
      <c r="H31" s="81" t="s">
        <v>360</v>
      </c>
      <c r="I31" s="81" t="s">
        <v>361</v>
      </c>
      <c r="J31" s="81" t="s">
        <v>424</v>
      </c>
      <c r="K31" s="81" t="s">
        <v>427</v>
      </c>
      <c r="L31" s="81" t="s">
        <v>363</v>
      </c>
      <c r="M31" s="81" t="s">
        <v>364</v>
      </c>
      <c r="N31" s="83">
        <v>0</v>
      </c>
      <c r="O31" s="83">
        <v>0</v>
      </c>
      <c r="P31" s="83">
        <v>5280000</v>
      </c>
    </row>
    <row r="32" spans="1:16" hidden="1" x14ac:dyDescent="0.25">
      <c r="A32" s="81" t="s">
        <v>233</v>
      </c>
      <c r="B32" s="82" t="s">
        <v>234</v>
      </c>
      <c r="C32" s="82" t="s">
        <v>235</v>
      </c>
      <c r="D32" s="81" t="s">
        <v>236</v>
      </c>
      <c r="E32" s="81" t="s">
        <v>424</v>
      </c>
      <c r="F32" s="81" t="s">
        <v>429</v>
      </c>
      <c r="G32" s="81" t="s">
        <v>430</v>
      </c>
      <c r="H32" s="81" t="s">
        <v>369</v>
      </c>
      <c r="I32" s="81" t="s">
        <v>361</v>
      </c>
      <c r="J32" s="81" t="s">
        <v>431</v>
      </c>
      <c r="K32" s="81" t="s">
        <v>371</v>
      </c>
      <c r="L32" s="81" t="s">
        <v>363</v>
      </c>
      <c r="M32" s="81" t="s">
        <v>364</v>
      </c>
      <c r="N32" s="83">
        <v>0</v>
      </c>
      <c r="O32" s="83">
        <v>5370000</v>
      </c>
      <c r="P32" s="83">
        <v>0</v>
      </c>
    </row>
    <row r="33" spans="1:16" hidden="1" x14ac:dyDescent="0.25">
      <c r="A33" s="81" t="s">
        <v>233</v>
      </c>
      <c r="B33" s="82" t="s">
        <v>234</v>
      </c>
      <c r="C33" s="82" t="s">
        <v>235</v>
      </c>
      <c r="D33" s="81" t="s">
        <v>236</v>
      </c>
      <c r="E33" s="81" t="s">
        <v>424</v>
      </c>
      <c r="F33" s="81" t="s">
        <v>429</v>
      </c>
      <c r="G33" s="81" t="s">
        <v>432</v>
      </c>
      <c r="H33" s="81" t="s">
        <v>369</v>
      </c>
      <c r="I33" s="81" t="s">
        <v>361</v>
      </c>
      <c r="J33" s="81" t="s">
        <v>433</v>
      </c>
      <c r="K33" s="81" t="s">
        <v>371</v>
      </c>
      <c r="L33" s="81" t="s">
        <v>363</v>
      </c>
      <c r="M33" s="81" t="s">
        <v>364</v>
      </c>
      <c r="N33" s="83">
        <v>0</v>
      </c>
      <c r="O33" s="83">
        <v>5280000</v>
      </c>
      <c r="P33" s="83">
        <v>0</v>
      </c>
    </row>
    <row r="34" spans="1:16" x14ac:dyDescent="0.25">
      <c r="A34" s="81" t="s">
        <v>233</v>
      </c>
      <c r="B34" s="82" t="s">
        <v>234</v>
      </c>
      <c r="C34" s="82" t="s">
        <v>235</v>
      </c>
      <c r="D34" s="81" t="s">
        <v>236</v>
      </c>
      <c r="E34" s="81" t="s">
        <v>237</v>
      </c>
      <c r="F34" s="81" t="s">
        <v>238</v>
      </c>
      <c r="G34" s="81" t="s">
        <v>434</v>
      </c>
      <c r="H34" s="81" t="s">
        <v>360</v>
      </c>
      <c r="I34" s="81" t="s">
        <v>361</v>
      </c>
      <c r="J34" s="81" t="s">
        <v>237</v>
      </c>
      <c r="K34" s="81" t="s">
        <v>435</v>
      </c>
      <c r="L34" s="81" t="s">
        <v>363</v>
      </c>
      <c r="M34" s="81" t="s">
        <v>364</v>
      </c>
      <c r="N34" s="83">
        <v>0</v>
      </c>
      <c r="O34" s="83">
        <v>0</v>
      </c>
      <c r="P34" s="83">
        <v>4320000</v>
      </c>
    </row>
    <row r="35" spans="1:16" x14ac:dyDescent="0.25">
      <c r="A35" s="81" t="s">
        <v>233</v>
      </c>
      <c r="B35" s="82" t="s">
        <v>234</v>
      </c>
      <c r="C35" s="82" t="s">
        <v>235</v>
      </c>
      <c r="D35" s="81" t="s">
        <v>236</v>
      </c>
      <c r="E35" s="81" t="s">
        <v>237</v>
      </c>
      <c r="F35" s="81" t="s">
        <v>238</v>
      </c>
      <c r="G35" s="81" t="s">
        <v>436</v>
      </c>
      <c r="H35" s="81" t="s">
        <v>360</v>
      </c>
      <c r="I35" s="81" t="s">
        <v>361</v>
      </c>
      <c r="J35" s="81" t="s">
        <v>237</v>
      </c>
      <c r="K35" s="81" t="s">
        <v>435</v>
      </c>
      <c r="L35" s="81" t="s">
        <v>363</v>
      </c>
      <c r="M35" s="81" t="s">
        <v>364</v>
      </c>
      <c r="N35" s="83">
        <v>0</v>
      </c>
      <c r="O35" s="83">
        <v>0</v>
      </c>
      <c r="P35" s="83">
        <v>4440000</v>
      </c>
    </row>
    <row r="36" spans="1:16" hidden="1" x14ac:dyDescent="0.25">
      <c r="A36" s="81" t="s">
        <v>233</v>
      </c>
      <c r="B36" s="82" t="s">
        <v>234</v>
      </c>
      <c r="C36" s="82" t="s">
        <v>235</v>
      </c>
      <c r="D36" s="81" t="s">
        <v>236</v>
      </c>
      <c r="E36" s="81" t="s">
        <v>237</v>
      </c>
      <c r="F36" s="81" t="s">
        <v>437</v>
      </c>
      <c r="G36" s="81" t="s">
        <v>438</v>
      </c>
      <c r="H36" s="81" t="s">
        <v>369</v>
      </c>
      <c r="I36" s="81" t="s">
        <v>361</v>
      </c>
      <c r="J36" s="81" t="s">
        <v>439</v>
      </c>
      <c r="K36" s="81" t="s">
        <v>371</v>
      </c>
      <c r="L36" s="81" t="s">
        <v>363</v>
      </c>
      <c r="M36" s="81" t="s">
        <v>364</v>
      </c>
      <c r="N36" s="83">
        <v>0</v>
      </c>
      <c r="O36" s="83">
        <v>4320000</v>
      </c>
      <c r="P36" s="83">
        <v>0</v>
      </c>
    </row>
    <row r="37" spans="1:16" hidden="1" x14ac:dyDescent="0.25">
      <c r="A37" s="81" t="s">
        <v>233</v>
      </c>
      <c r="B37" s="82" t="s">
        <v>234</v>
      </c>
      <c r="C37" s="82" t="s">
        <v>235</v>
      </c>
      <c r="D37" s="81" t="s">
        <v>236</v>
      </c>
      <c r="E37" s="81" t="s">
        <v>237</v>
      </c>
      <c r="F37" s="81" t="s">
        <v>437</v>
      </c>
      <c r="G37" s="81" t="s">
        <v>440</v>
      </c>
      <c r="H37" s="81" t="s">
        <v>369</v>
      </c>
      <c r="I37" s="81" t="s">
        <v>361</v>
      </c>
      <c r="J37" s="81" t="s">
        <v>441</v>
      </c>
      <c r="K37" s="81" t="s">
        <v>371</v>
      </c>
      <c r="L37" s="81" t="s">
        <v>442</v>
      </c>
      <c r="M37" s="81" t="s">
        <v>443</v>
      </c>
      <c r="N37" s="83">
        <v>0</v>
      </c>
      <c r="O37" s="83">
        <v>4440000</v>
      </c>
      <c r="P37" s="83">
        <v>0</v>
      </c>
    </row>
    <row r="38" spans="1:16" x14ac:dyDescent="0.25">
      <c r="A38" s="81" t="s">
        <v>233</v>
      </c>
      <c r="B38" s="82" t="s">
        <v>234</v>
      </c>
      <c r="C38" s="82" t="s">
        <v>235</v>
      </c>
      <c r="D38" s="81" t="s">
        <v>236</v>
      </c>
      <c r="E38" s="81" t="s">
        <v>263</v>
      </c>
      <c r="F38" s="81" t="s">
        <v>264</v>
      </c>
      <c r="G38" s="81" t="s">
        <v>444</v>
      </c>
      <c r="H38" s="81" t="s">
        <v>360</v>
      </c>
      <c r="I38" s="81" t="s">
        <v>361</v>
      </c>
      <c r="J38" s="81" t="s">
        <v>263</v>
      </c>
      <c r="K38" s="81" t="s">
        <v>445</v>
      </c>
      <c r="L38" s="81" t="s">
        <v>363</v>
      </c>
      <c r="M38" s="81" t="s">
        <v>364</v>
      </c>
      <c r="N38" s="83">
        <v>0</v>
      </c>
      <c r="O38" s="83">
        <v>0</v>
      </c>
      <c r="P38" s="83">
        <v>3640000</v>
      </c>
    </row>
    <row r="39" spans="1:16" x14ac:dyDescent="0.25">
      <c r="A39" s="81" t="s">
        <v>233</v>
      </c>
      <c r="B39" s="82" t="s">
        <v>234</v>
      </c>
      <c r="C39" s="82" t="s">
        <v>235</v>
      </c>
      <c r="D39" s="81" t="s">
        <v>236</v>
      </c>
      <c r="E39" s="81" t="s">
        <v>263</v>
      </c>
      <c r="F39" s="81" t="s">
        <v>264</v>
      </c>
      <c r="G39" s="81" t="s">
        <v>446</v>
      </c>
      <c r="H39" s="81" t="s">
        <v>360</v>
      </c>
      <c r="I39" s="81" t="s">
        <v>361</v>
      </c>
      <c r="J39" s="81" t="s">
        <v>263</v>
      </c>
      <c r="K39" s="81" t="s">
        <v>445</v>
      </c>
      <c r="L39" s="81" t="s">
        <v>363</v>
      </c>
      <c r="M39" s="81" t="s">
        <v>364</v>
      </c>
      <c r="N39" s="83">
        <v>0</v>
      </c>
      <c r="O39" s="83">
        <v>0</v>
      </c>
      <c r="P39" s="83">
        <v>4540000</v>
      </c>
    </row>
    <row r="40" spans="1:16" hidden="1" x14ac:dyDescent="0.25">
      <c r="A40" s="81" t="s">
        <v>233</v>
      </c>
      <c r="B40" s="82" t="s">
        <v>234</v>
      </c>
      <c r="C40" s="82" t="s">
        <v>235</v>
      </c>
      <c r="D40" s="81" t="s">
        <v>236</v>
      </c>
      <c r="E40" s="81" t="s">
        <v>263</v>
      </c>
      <c r="F40" s="81" t="s">
        <v>447</v>
      </c>
      <c r="G40" s="81" t="s">
        <v>448</v>
      </c>
      <c r="H40" s="81" t="s">
        <v>369</v>
      </c>
      <c r="I40" s="81" t="s">
        <v>361</v>
      </c>
      <c r="J40" s="81" t="s">
        <v>449</v>
      </c>
      <c r="K40" s="81" t="s">
        <v>371</v>
      </c>
      <c r="L40" s="81" t="s">
        <v>363</v>
      </c>
      <c r="M40" s="81" t="s">
        <v>364</v>
      </c>
      <c r="N40" s="83">
        <v>0</v>
      </c>
      <c r="O40" s="83">
        <v>8180000</v>
      </c>
      <c r="P40" s="83">
        <v>0</v>
      </c>
    </row>
    <row r="41" spans="1:16" x14ac:dyDescent="0.25">
      <c r="A41" s="81" t="s">
        <v>233</v>
      </c>
      <c r="B41" s="82" t="s">
        <v>234</v>
      </c>
      <c r="C41" s="82" t="s">
        <v>235</v>
      </c>
      <c r="D41" s="81" t="s">
        <v>236</v>
      </c>
      <c r="E41" s="81" t="s">
        <v>289</v>
      </c>
      <c r="F41" s="81" t="s">
        <v>290</v>
      </c>
      <c r="G41" s="81" t="s">
        <v>450</v>
      </c>
      <c r="H41" s="81" t="s">
        <v>360</v>
      </c>
      <c r="I41" s="81" t="s">
        <v>361</v>
      </c>
      <c r="J41" s="81" t="s">
        <v>289</v>
      </c>
      <c r="K41" s="81" t="s">
        <v>451</v>
      </c>
      <c r="L41" s="81" t="s">
        <v>363</v>
      </c>
      <c r="M41" s="81" t="s">
        <v>364</v>
      </c>
      <c r="N41" s="83">
        <v>0</v>
      </c>
      <c r="O41" s="83">
        <v>0</v>
      </c>
      <c r="P41" s="83">
        <v>5550000</v>
      </c>
    </row>
    <row r="42" spans="1:16" x14ac:dyDescent="0.25">
      <c r="A42" s="81" t="s">
        <v>233</v>
      </c>
      <c r="B42" s="82" t="s">
        <v>234</v>
      </c>
      <c r="C42" s="82" t="s">
        <v>235</v>
      </c>
      <c r="D42" s="81" t="s">
        <v>236</v>
      </c>
      <c r="E42" s="81" t="s">
        <v>289</v>
      </c>
      <c r="F42" s="81" t="s">
        <v>290</v>
      </c>
      <c r="G42" s="81" t="s">
        <v>452</v>
      </c>
      <c r="H42" s="81" t="s">
        <v>360</v>
      </c>
      <c r="I42" s="81" t="s">
        <v>361</v>
      </c>
      <c r="J42" s="81" t="s">
        <v>289</v>
      </c>
      <c r="K42" s="81" t="s">
        <v>451</v>
      </c>
      <c r="L42" s="81" t="s">
        <v>363</v>
      </c>
      <c r="M42" s="81" t="s">
        <v>364</v>
      </c>
      <c r="N42" s="83">
        <v>0</v>
      </c>
      <c r="O42" s="83">
        <v>0</v>
      </c>
      <c r="P42" s="83">
        <v>5250000</v>
      </c>
    </row>
    <row r="43" spans="1:16" hidden="1" x14ac:dyDescent="0.25">
      <c r="A43" s="81" t="s">
        <v>233</v>
      </c>
      <c r="B43" s="82" t="s">
        <v>234</v>
      </c>
      <c r="C43" s="82" t="s">
        <v>235</v>
      </c>
      <c r="D43" s="81" t="s">
        <v>236</v>
      </c>
      <c r="E43" s="81" t="s">
        <v>289</v>
      </c>
      <c r="F43" s="81" t="s">
        <v>453</v>
      </c>
      <c r="G43" s="81" t="s">
        <v>454</v>
      </c>
      <c r="H43" s="81" t="s">
        <v>369</v>
      </c>
      <c r="I43" s="81" t="s">
        <v>361</v>
      </c>
      <c r="J43" s="81" t="s">
        <v>455</v>
      </c>
      <c r="K43" s="81" t="s">
        <v>371</v>
      </c>
      <c r="L43" s="81" t="s">
        <v>363</v>
      </c>
      <c r="M43" s="81" t="s">
        <v>364</v>
      </c>
      <c r="N43" s="83">
        <v>0</v>
      </c>
      <c r="O43" s="83">
        <v>10800000</v>
      </c>
      <c r="P43" s="83">
        <v>0</v>
      </c>
    </row>
    <row r="44" spans="1:16" x14ac:dyDescent="0.25">
      <c r="A44" s="81" t="s">
        <v>233</v>
      </c>
      <c r="B44" s="82" t="s">
        <v>234</v>
      </c>
      <c r="C44" s="82" t="s">
        <v>235</v>
      </c>
      <c r="D44" s="81" t="s">
        <v>236</v>
      </c>
      <c r="E44" s="81" t="s">
        <v>319</v>
      </c>
      <c r="F44" s="81" t="s">
        <v>320</v>
      </c>
      <c r="G44" s="81" t="s">
        <v>456</v>
      </c>
      <c r="H44" s="81" t="s">
        <v>360</v>
      </c>
      <c r="I44" s="81" t="s">
        <v>361</v>
      </c>
      <c r="J44" s="81" t="s">
        <v>319</v>
      </c>
      <c r="K44" s="81" t="s">
        <v>457</v>
      </c>
      <c r="L44" s="81" t="s">
        <v>363</v>
      </c>
      <c r="M44" s="81" t="s">
        <v>364</v>
      </c>
      <c r="N44" s="83">
        <v>0</v>
      </c>
      <c r="O44" s="83">
        <v>0</v>
      </c>
      <c r="P44" s="83">
        <v>4770000</v>
      </c>
    </row>
    <row r="45" spans="1:16" x14ac:dyDescent="0.25">
      <c r="A45" s="81" t="s">
        <v>233</v>
      </c>
      <c r="B45" s="82" t="s">
        <v>234</v>
      </c>
      <c r="C45" s="82" t="s">
        <v>235</v>
      </c>
      <c r="D45" s="81" t="s">
        <v>236</v>
      </c>
      <c r="E45" s="81" t="s">
        <v>319</v>
      </c>
      <c r="F45" s="81" t="s">
        <v>320</v>
      </c>
      <c r="G45" s="81" t="s">
        <v>458</v>
      </c>
      <c r="H45" s="81" t="s">
        <v>360</v>
      </c>
      <c r="I45" s="81" t="s">
        <v>361</v>
      </c>
      <c r="J45" s="81" t="s">
        <v>319</v>
      </c>
      <c r="K45" s="81" t="s">
        <v>457</v>
      </c>
      <c r="L45" s="81" t="s">
        <v>363</v>
      </c>
      <c r="M45" s="81" t="s">
        <v>364</v>
      </c>
      <c r="N45" s="83">
        <v>0</v>
      </c>
      <c r="O45" s="83">
        <v>0</v>
      </c>
      <c r="P45" s="83">
        <v>4650000</v>
      </c>
    </row>
    <row r="46" spans="1:16" hidden="1" x14ac:dyDescent="0.25">
      <c r="A46" s="81" t="s">
        <v>233</v>
      </c>
      <c r="B46" s="82" t="s">
        <v>234</v>
      </c>
      <c r="C46" s="82" t="s">
        <v>235</v>
      </c>
      <c r="D46" s="81" t="s">
        <v>236</v>
      </c>
      <c r="E46" s="81" t="s">
        <v>319</v>
      </c>
      <c r="F46" s="81" t="s">
        <v>328</v>
      </c>
      <c r="G46" s="81" t="s">
        <v>459</v>
      </c>
      <c r="H46" s="81" t="s">
        <v>369</v>
      </c>
      <c r="I46" s="81" t="s">
        <v>361</v>
      </c>
      <c r="J46" s="81" t="s">
        <v>460</v>
      </c>
      <c r="K46" s="81" t="s">
        <v>461</v>
      </c>
      <c r="L46" s="81" t="s">
        <v>363</v>
      </c>
      <c r="M46" s="81" t="s">
        <v>364</v>
      </c>
      <c r="N46" s="83">
        <v>0</v>
      </c>
      <c r="O46" s="83">
        <v>9420000</v>
      </c>
      <c r="P46" s="83">
        <v>0</v>
      </c>
    </row>
    <row r="47" spans="1:16" x14ac:dyDescent="0.25">
      <c r="A47" s="81"/>
      <c r="B47" s="82"/>
      <c r="C47" s="82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3"/>
      <c r="O47" s="83"/>
      <c r="P47" s="83">
        <f>SUBTOTAL(9,P4:P46)</f>
        <v>82797500</v>
      </c>
    </row>
    <row r="48" spans="1:16" x14ac:dyDescent="0.25">
      <c r="A48" s="81"/>
      <c r="B48" s="82"/>
      <c r="C48" s="82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3"/>
      <c r="O48" s="83"/>
      <c r="P48" s="83"/>
    </row>
    <row r="49" spans="1:16" x14ac:dyDescent="0.25">
      <c r="A49" s="81"/>
      <c r="B49" s="82"/>
      <c r="C49" s="82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3"/>
      <c r="O49" s="83"/>
      <c r="P49" s="83"/>
    </row>
    <row r="50" spans="1:16" x14ac:dyDescent="0.25">
      <c r="A50" s="81"/>
      <c r="B50" s="82"/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3"/>
      <c r="O50" s="83"/>
      <c r="P50" s="83"/>
    </row>
    <row r="51" spans="1:16" x14ac:dyDescent="0.25">
      <c r="A51" s="81"/>
      <c r="B51" s="82"/>
      <c r="C51" s="82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3"/>
      <c r="O51" s="83"/>
      <c r="P51" s="83"/>
    </row>
    <row r="52" spans="1:16" x14ac:dyDescent="0.25">
      <c r="A52" s="81"/>
      <c r="B52" s="82"/>
      <c r="C52" s="82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3"/>
      <c r="O52" s="83"/>
      <c r="P52" s="83"/>
    </row>
    <row r="53" spans="1:16" x14ac:dyDescent="0.25">
      <c r="A53" s="81"/>
      <c r="B53" s="82"/>
      <c r="C53" s="82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3"/>
      <c r="O53" s="83"/>
      <c r="P53" s="83"/>
    </row>
    <row r="54" spans="1:16" x14ac:dyDescent="0.25">
      <c r="A54" s="81"/>
      <c r="B54" s="82"/>
      <c r="C54" s="82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3"/>
      <c r="O54" s="83"/>
      <c r="P54" s="83"/>
    </row>
    <row r="55" spans="1:16" x14ac:dyDescent="0.25">
      <c r="A55" s="81"/>
      <c r="B55" s="82"/>
      <c r="C55" s="82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3"/>
      <c r="O55" s="83"/>
      <c r="P55" s="83"/>
    </row>
    <row r="56" spans="1:16" x14ac:dyDescent="0.25">
      <c r="A56" s="81"/>
      <c r="B56" s="82"/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3"/>
      <c r="O56" s="83"/>
      <c r="P56" s="83"/>
    </row>
    <row r="57" spans="1:16" x14ac:dyDescent="0.25">
      <c r="A57" s="81"/>
      <c r="B57" s="82"/>
      <c r="C57" s="82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3"/>
      <c r="O57" s="83"/>
      <c r="P57" s="83"/>
    </row>
    <row r="58" spans="1:16" x14ac:dyDescent="0.25">
      <c r="A58" s="81"/>
      <c r="B58" s="82"/>
      <c r="C58" s="82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3"/>
      <c r="O58" s="83"/>
      <c r="P58" s="83"/>
    </row>
    <row r="59" spans="1:16" x14ac:dyDescent="0.25">
      <c r="A59" s="81"/>
      <c r="B59" s="82"/>
      <c r="C59" s="82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3"/>
      <c r="O59" s="83"/>
      <c r="P59" s="83"/>
    </row>
    <row r="60" spans="1:16" x14ac:dyDescent="0.25">
      <c r="A60" s="81"/>
      <c r="B60" s="82"/>
      <c r="C60" s="82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3"/>
      <c r="O60" s="83"/>
      <c r="P60" s="83"/>
    </row>
    <row r="61" spans="1:16" x14ac:dyDescent="0.25">
      <c r="A61" s="81"/>
      <c r="B61" s="82"/>
      <c r="C61" s="82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3"/>
      <c r="O61" s="83"/>
      <c r="P61" s="83"/>
    </row>
    <row r="62" spans="1:16" x14ac:dyDescent="0.25">
      <c r="A62" s="81"/>
      <c r="B62" s="82"/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3"/>
      <c r="O62" s="83"/>
      <c r="P62" s="83"/>
    </row>
    <row r="63" spans="1:16" x14ac:dyDescent="0.25">
      <c r="A63" s="81"/>
      <c r="B63" s="82"/>
      <c r="C63" s="82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3"/>
      <c r="O63" s="83"/>
      <c r="P63" s="83"/>
    </row>
    <row r="64" spans="1:16" x14ac:dyDescent="0.25">
      <c r="A64" s="81"/>
      <c r="B64" s="82"/>
      <c r="C64" s="82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3"/>
      <c r="O64" s="83"/>
      <c r="P64" s="83"/>
    </row>
    <row r="65" spans="1:16" x14ac:dyDescent="0.25">
      <c r="A65" s="81"/>
      <c r="B65" s="82"/>
      <c r="C65" s="82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3"/>
      <c r="O65" s="83"/>
      <c r="P65" s="83"/>
    </row>
    <row r="66" spans="1:16" x14ac:dyDescent="0.25">
      <c r="A66" s="81"/>
      <c r="B66" s="82"/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3"/>
      <c r="O66" s="83"/>
      <c r="P66" s="83"/>
    </row>
    <row r="67" spans="1:16" x14ac:dyDescent="0.25">
      <c r="A67" s="81"/>
      <c r="B67" s="82"/>
      <c r="C67" s="82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3"/>
      <c r="O67" s="83"/>
      <c r="P67" s="83"/>
    </row>
    <row r="68" spans="1:16" x14ac:dyDescent="0.25">
      <c r="A68" s="81"/>
      <c r="B68" s="82"/>
      <c r="C68" s="82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3"/>
      <c r="O68" s="83"/>
      <c r="P68" s="83"/>
    </row>
    <row r="69" spans="1:16" x14ac:dyDescent="0.25">
      <c r="A69" s="81"/>
      <c r="B69" s="82"/>
      <c r="C69" s="82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3"/>
      <c r="O69" s="83"/>
      <c r="P69" s="83"/>
    </row>
    <row r="70" spans="1:16" x14ac:dyDescent="0.25">
      <c r="A70" s="81"/>
      <c r="B70" s="82"/>
      <c r="C70" s="82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3"/>
      <c r="O70" s="83"/>
      <c r="P70" s="83"/>
    </row>
    <row r="71" spans="1:16" x14ac:dyDescent="0.25">
      <c r="A71" s="81"/>
      <c r="B71" s="82"/>
      <c r="C71" s="82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3"/>
      <c r="O71" s="83"/>
      <c r="P71" s="83"/>
    </row>
    <row r="72" spans="1:16" x14ac:dyDescent="0.25">
      <c r="A72" s="81"/>
      <c r="B72" s="82"/>
      <c r="C72" s="82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3"/>
      <c r="O72" s="83"/>
      <c r="P72" s="83"/>
    </row>
    <row r="73" spans="1:16" x14ac:dyDescent="0.25">
      <c r="A73" s="81"/>
      <c r="B73" s="82"/>
      <c r="C73" s="82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3"/>
      <c r="O73" s="83"/>
      <c r="P73" s="83"/>
    </row>
    <row r="74" spans="1:16" x14ac:dyDescent="0.25">
      <c r="A74" s="81"/>
      <c r="B74" s="82"/>
      <c r="C74" s="82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3"/>
      <c r="O74" s="83"/>
      <c r="P74" s="83"/>
    </row>
    <row r="75" spans="1:16" x14ac:dyDescent="0.25">
      <c r="A75" s="81"/>
      <c r="B75" s="82"/>
      <c r="C75" s="8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3"/>
      <c r="O75" s="83"/>
      <c r="P75" s="83"/>
    </row>
    <row r="76" spans="1:16" x14ac:dyDescent="0.25">
      <c r="A76" s="81"/>
      <c r="B76" s="82"/>
      <c r="C76" s="82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3"/>
      <c r="O76" s="83"/>
      <c r="P76" s="83"/>
    </row>
    <row r="77" spans="1:16" x14ac:dyDescent="0.25">
      <c r="A77" s="81"/>
      <c r="B77" s="82"/>
      <c r="C77" s="82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3"/>
      <c r="O77" s="83"/>
      <c r="P77" s="83"/>
    </row>
    <row r="78" spans="1:16" x14ac:dyDescent="0.25">
      <c r="A78" s="81"/>
      <c r="B78" s="82"/>
      <c r="C78" s="82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3"/>
      <c r="O78" s="83"/>
      <c r="P78" s="83"/>
    </row>
    <row r="79" spans="1:16" x14ac:dyDescent="0.25">
      <c r="A79" s="81"/>
      <c r="B79" s="82"/>
      <c r="C79" s="82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3"/>
      <c r="O79" s="83"/>
      <c r="P79" s="83"/>
    </row>
    <row r="80" spans="1:16" x14ac:dyDescent="0.25">
      <c r="A80" s="81"/>
      <c r="B80" s="82"/>
      <c r="C80" s="82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3"/>
      <c r="O80" s="83"/>
      <c r="P80" s="83"/>
    </row>
    <row r="81" spans="1:16" x14ac:dyDescent="0.25">
      <c r="A81" s="81"/>
      <c r="B81" s="82"/>
      <c r="C81" s="82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3"/>
      <c r="O81" s="83"/>
      <c r="P81" s="83"/>
    </row>
    <row r="82" spans="1:16" x14ac:dyDescent="0.25">
      <c r="A82" s="81"/>
      <c r="B82" s="82"/>
      <c r="C82" s="82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3"/>
      <c r="O82" s="83"/>
      <c r="P82" s="83"/>
    </row>
    <row r="83" spans="1:16" x14ac:dyDescent="0.25">
      <c r="A83" s="81"/>
      <c r="B83" s="82"/>
      <c r="C83" s="82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3"/>
      <c r="O83" s="83"/>
      <c r="P83" s="83"/>
    </row>
    <row r="84" spans="1:16" x14ac:dyDescent="0.25">
      <c r="A84" s="81"/>
      <c r="B84" s="82"/>
      <c r="C84" s="82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3"/>
      <c r="O84" s="83"/>
      <c r="P84" s="83"/>
    </row>
    <row r="85" spans="1:16" x14ac:dyDescent="0.25">
      <c r="A85" s="81"/>
      <c r="B85" s="82"/>
      <c r="C85" s="82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3"/>
      <c r="O85" s="83"/>
      <c r="P85" s="83"/>
    </row>
    <row r="86" spans="1:16" x14ac:dyDescent="0.25">
      <c r="A86" s="81"/>
      <c r="B86" s="82"/>
      <c r="C86" s="82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3"/>
      <c r="O86" s="83"/>
      <c r="P86" s="83"/>
    </row>
    <row r="87" spans="1:16" x14ac:dyDescent="0.25">
      <c r="A87" s="81"/>
      <c r="B87" s="82"/>
      <c r="C87" s="82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3"/>
      <c r="O87" s="83"/>
      <c r="P87" s="83"/>
    </row>
    <row r="88" spans="1:16" x14ac:dyDescent="0.25">
      <c r="A88" s="81"/>
      <c r="B88" s="82"/>
      <c r="C88" s="82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3"/>
      <c r="O88" s="83"/>
      <c r="P88" s="83"/>
    </row>
    <row r="89" spans="1:16" x14ac:dyDescent="0.25">
      <c r="A89" s="81"/>
      <c r="B89" s="82"/>
      <c r="C89" s="82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3"/>
      <c r="O89" s="83"/>
      <c r="P89" s="83"/>
    </row>
    <row r="90" spans="1:16" x14ac:dyDescent="0.25">
      <c r="A90" s="81"/>
      <c r="B90" s="82"/>
      <c r="C90" s="82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3"/>
      <c r="O90" s="83"/>
      <c r="P90" s="83"/>
    </row>
    <row r="91" spans="1:16" x14ac:dyDescent="0.25">
      <c r="A91" s="81"/>
      <c r="B91" s="82"/>
      <c r="C91" s="82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3"/>
      <c r="O91" s="83"/>
      <c r="P91" s="83"/>
    </row>
    <row r="92" spans="1:16" x14ac:dyDescent="0.25">
      <c r="A92" s="81"/>
      <c r="B92" s="82"/>
      <c r="C92" s="82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3"/>
      <c r="O92" s="83"/>
      <c r="P92" s="83"/>
    </row>
    <row r="93" spans="1:16" x14ac:dyDescent="0.25">
      <c r="A93" s="81"/>
      <c r="B93" s="82"/>
      <c r="C93" s="82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3"/>
      <c r="O93" s="83"/>
      <c r="P93" s="83"/>
    </row>
    <row r="94" spans="1:16" x14ac:dyDescent="0.25">
      <c r="A94" s="81"/>
      <c r="B94" s="82"/>
      <c r="C94" s="82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3"/>
      <c r="O94" s="83"/>
      <c r="P94" s="83"/>
    </row>
    <row r="95" spans="1:16" x14ac:dyDescent="0.25">
      <c r="A95" s="81"/>
      <c r="B95" s="82"/>
      <c r="C95" s="82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3"/>
      <c r="O95" s="83"/>
      <c r="P95" s="83"/>
    </row>
    <row r="96" spans="1:16" x14ac:dyDescent="0.25">
      <c r="A96" s="81"/>
      <c r="B96" s="82"/>
      <c r="C96" s="82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3"/>
      <c r="O96" s="83"/>
      <c r="P96" s="83"/>
    </row>
    <row r="97" spans="1:16" x14ac:dyDescent="0.25">
      <c r="A97" s="81"/>
      <c r="B97" s="82"/>
      <c r="C97" s="82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3"/>
      <c r="O97" s="83"/>
      <c r="P97" s="83"/>
    </row>
    <row r="98" spans="1:16" x14ac:dyDescent="0.25">
      <c r="A98" s="81"/>
      <c r="B98" s="82"/>
      <c r="C98" s="82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3"/>
      <c r="O98" s="83"/>
      <c r="P98" s="83"/>
    </row>
    <row r="99" spans="1:16" x14ac:dyDescent="0.25">
      <c r="A99" s="81"/>
      <c r="B99" s="82"/>
      <c r="C99" s="82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3"/>
      <c r="O99" s="83"/>
      <c r="P99" s="83"/>
    </row>
    <row r="100" spans="1:16" x14ac:dyDescent="0.25">
      <c r="A100" s="81"/>
      <c r="B100" s="82"/>
      <c r="C100" s="82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3"/>
      <c r="O100" s="83"/>
      <c r="P100" s="83"/>
    </row>
    <row r="101" spans="1:16" x14ac:dyDescent="0.25">
      <c r="A101" s="81"/>
      <c r="B101" s="82"/>
      <c r="C101" s="82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3"/>
      <c r="O101" s="83"/>
      <c r="P101" s="83"/>
    </row>
    <row r="102" spans="1:16" x14ac:dyDescent="0.25">
      <c r="A102" s="81"/>
      <c r="B102" s="82"/>
      <c r="C102" s="82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3"/>
      <c r="O102" s="83"/>
      <c r="P102" s="83"/>
    </row>
    <row r="103" spans="1:16" x14ac:dyDescent="0.25">
      <c r="A103" s="81"/>
      <c r="B103" s="82"/>
      <c r="C103" s="82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3"/>
      <c r="O103" s="83"/>
      <c r="P103" s="83"/>
    </row>
    <row r="104" spans="1:16" x14ac:dyDescent="0.25">
      <c r="A104" s="81"/>
      <c r="B104" s="82"/>
      <c r="C104" s="82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3"/>
      <c r="O104" s="83"/>
      <c r="P104" s="83"/>
    </row>
    <row r="105" spans="1:16" x14ac:dyDescent="0.25">
      <c r="A105" s="81"/>
      <c r="B105" s="82"/>
      <c r="C105" s="82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3"/>
      <c r="O105" s="83"/>
      <c r="P105" s="83"/>
    </row>
    <row r="106" spans="1:16" x14ac:dyDescent="0.25">
      <c r="A106" s="81"/>
      <c r="B106" s="82"/>
      <c r="C106" s="82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3"/>
      <c r="O106" s="83"/>
      <c r="P106" s="83"/>
    </row>
    <row r="107" spans="1:16" x14ac:dyDescent="0.25">
      <c r="A107" s="81" t="e">
        <v>#N/A</v>
      </c>
      <c r="B107" s="82" t="e">
        <v>#N/A</v>
      </c>
      <c r="C107" s="82" t="e">
        <v>#N/A</v>
      </c>
      <c r="D107" s="81" t="e">
        <v>#N/A</v>
      </c>
      <c r="E107" s="81" t="e">
        <v>#N/A</v>
      </c>
      <c r="F107" s="81" t="e">
        <v>#N/A</v>
      </c>
      <c r="G107" s="81" t="e">
        <v>#N/A</v>
      </c>
      <c r="H107" s="81" t="e">
        <v>#N/A</v>
      </c>
      <c r="I107" s="81" t="e">
        <v>#N/A</v>
      </c>
      <c r="J107" s="81" t="e">
        <v>#N/A</v>
      </c>
      <c r="K107" s="81" t="e">
        <v>#N/A</v>
      </c>
      <c r="L107" s="81" t="e">
        <v>#N/A</v>
      </c>
      <c r="M107" s="81" t="e">
        <v>#N/A</v>
      </c>
      <c r="N107" s="83" t="e">
        <v>#N/A</v>
      </c>
      <c r="O107" s="83" t="e">
        <v>#N/A</v>
      </c>
      <c r="P107" s="83" t="e">
        <v>#N/A</v>
      </c>
    </row>
  </sheetData>
  <autoFilter ref="A3:P46" xr:uid="{C8D15565-DAFC-4F5A-89EE-961BDB44C0CF}">
    <filterColumn colId="7">
      <filters>
        <filter val="00040"/>
      </filters>
    </filterColumn>
  </autoFilter>
  <mergeCells count="2">
    <mergeCell ref="A1:P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E1FE-60FC-432E-8A5E-ACBDDB691855}">
  <sheetPr>
    <pageSetUpPr fitToPage="1"/>
  </sheetPr>
  <dimension ref="B3:M127"/>
  <sheetViews>
    <sheetView tabSelected="1" topLeftCell="B95" workbookViewId="0">
      <selection activeCell="F128" sqref="F128"/>
    </sheetView>
  </sheetViews>
  <sheetFormatPr baseColWidth="10" defaultRowHeight="15" x14ac:dyDescent="0.25"/>
  <cols>
    <col min="2" max="2" width="28.7109375" bestFit="1" customWidth="1"/>
    <col min="3" max="3" width="32.140625" customWidth="1"/>
    <col min="4" max="4" width="12.5703125" bestFit="1" customWidth="1"/>
    <col min="5" max="5" width="31.5703125" bestFit="1" customWidth="1"/>
    <col min="6" max="6" width="54.5703125" bestFit="1" customWidth="1"/>
    <col min="7" max="7" width="35.7109375" customWidth="1"/>
    <col min="8" max="8" width="19.140625" customWidth="1"/>
    <col min="9" max="9" width="28.85546875" customWidth="1"/>
    <col min="10" max="10" width="22.5703125" bestFit="1" customWidth="1"/>
    <col min="11" max="11" width="22.5703125" style="5" bestFit="1" customWidth="1"/>
    <col min="12" max="12" width="13.140625" style="5" customWidth="1"/>
    <col min="13" max="13" width="19" style="5" bestFit="1" customWidth="1"/>
    <col min="14" max="14" width="48.42578125" bestFit="1" customWidth="1"/>
    <col min="15" max="15" width="83.28515625" customWidth="1"/>
  </cols>
  <sheetData>
    <row r="3" spans="2:13" x14ac:dyDescent="0.25">
      <c r="C3" s="147" t="s">
        <v>0</v>
      </c>
      <c r="D3" s="148"/>
      <c r="E3" s="148"/>
      <c r="F3" s="148"/>
      <c r="G3" s="148"/>
      <c r="H3" s="148"/>
    </row>
    <row r="4" spans="2:13" x14ac:dyDescent="0.25">
      <c r="C4" s="102" t="s">
        <v>13</v>
      </c>
      <c r="D4" s="102" t="s">
        <v>14</v>
      </c>
      <c r="E4" s="102" t="s">
        <v>15</v>
      </c>
      <c r="F4" s="102" t="s">
        <v>16</v>
      </c>
      <c r="G4" s="102" t="s">
        <v>43</v>
      </c>
      <c r="H4" s="102" t="s">
        <v>44</v>
      </c>
    </row>
    <row r="5" spans="2:13" x14ac:dyDescent="0.25">
      <c r="B5" t="s">
        <v>211</v>
      </c>
      <c r="C5" s="44" t="s">
        <v>463</v>
      </c>
      <c r="D5" s="44">
        <v>45659</v>
      </c>
      <c r="E5" s="94">
        <v>34789818</v>
      </c>
      <c r="F5" s="11" t="s">
        <v>192</v>
      </c>
      <c r="G5" s="12">
        <f>+E5*4.98%</f>
        <v>1732532.9364000002</v>
      </c>
      <c r="H5" s="12">
        <f t="shared" ref="H5:H55" si="0">+E5-G5</f>
        <v>33057285.0636</v>
      </c>
      <c r="I5" s="98" t="s">
        <v>479</v>
      </c>
      <c r="K5" s="36"/>
      <c r="L5" s="36"/>
      <c r="M5" s="36"/>
    </row>
    <row r="6" spans="2:13" x14ac:dyDescent="0.25">
      <c r="C6" s="44" t="s">
        <v>464</v>
      </c>
      <c r="D6" s="44">
        <v>45674</v>
      </c>
      <c r="E6" s="94">
        <v>40000000</v>
      </c>
      <c r="F6" s="11" t="s">
        <v>480</v>
      </c>
      <c r="G6" s="12">
        <f t="shared" ref="G6:G35" si="1">+E6*6.48%</f>
        <v>2592000.0000000005</v>
      </c>
      <c r="H6" s="12">
        <f t="shared" si="0"/>
        <v>37408000</v>
      </c>
      <c r="I6" s="98" t="s">
        <v>479</v>
      </c>
      <c r="K6" s="36"/>
      <c r="L6" s="36"/>
      <c r="M6" s="36"/>
    </row>
    <row r="7" spans="2:13" x14ac:dyDescent="0.25">
      <c r="C7" s="44" t="s">
        <v>465</v>
      </c>
      <c r="D7" s="44">
        <v>45674</v>
      </c>
      <c r="E7" s="94">
        <v>8547695</v>
      </c>
      <c r="F7" s="11" t="s">
        <v>480</v>
      </c>
      <c r="G7" s="12">
        <f t="shared" si="1"/>
        <v>553890.63600000006</v>
      </c>
      <c r="H7" s="12">
        <f t="shared" si="0"/>
        <v>7993804.3640000001</v>
      </c>
      <c r="I7" s="98" t="s">
        <v>479</v>
      </c>
      <c r="K7" s="36"/>
      <c r="L7" s="36"/>
      <c r="M7" s="36"/>
    </row>
    <row r="8" spans="2:13" x14ac:dyDescent="0.25">
      <c r="C8" s="44" t="s">
        <v>466</v>
      </c>
      <c r="D8" s="44">
        <v>45674</v>
      </c>
      <c r="E8" s="94">
        <v>7560000</v>
      </c>
      <c r="F8" s="11" t="s">
        <v>480</v>
      </c>
      <c r="G8" s="12">
        <f t="shared" si="1"/>
        <v>489888.00000000006</v>
      </c>
      <c r="H8" s="12">
        <f t="shared" si="0"/>
        <v>7070112</v>
      </c>
      <c r="I8" s="98" t="s">
        <v>479</v>
      </c>
      <c r="K8" s="36"/>
      <c r="L8" s="36"/>
      <c r="M8" s="36"/>
    </row>
    <row r="9" spans="2:13" x14ac:dyDescent="0.25">
      <c r="C9" s="44" t="s">
        <v>467</v>
      </c>
      <c r="D9" s="44">
        <v>45674</v>
      </c>
      <c r="E9" s="94">
        <v>5792810</v>
      </c>
      <c r="F9" s="11" t="s">
        <v>480</v>
      </c>
      <c r="G9" s="12">
        <f t="shared" si="1"/>
        <v>375374.08800000005</v>
      </c>
      <c r="H9" s="12">
        <f t="shared" si="0"/>
        <v>5417435.9119999995</v>
      </c>
      <c r="I9" s="98" t="s">
        <v>479</v>
      </c>
      <c r="K9" s="36"/>
      <c r="L9" s="36"/>
      <c r="M9" s="36"/>
    </row>
    <row r="10" spans="2:13" x14ac:dyDescent="0.25">
      <c r="C10" s="44" t="s">
        <v>468</v>
      </c>
      <c r="D10" s="44">
        <v>45674</v>
      </c>
      <c r="E10" s="94">
        <v>4251619</v>
      </c>
      <c r="F10" s="11" t="s">
        <v>480</v>
      </c>
      <c r="G10" s="12">
        <f t="shared" si="1"/>
        <v>275504.91120000003</v>
      </c>
      <c r="H10" s="12">
        <f t="shared" si="0"/>
        <v>3976114.0888</v>
      </c>
      <c r="I10" s="98" t="s">
        <v>479</v>
      </c>
      <c r="K10" s="36"/>
      <c r="L10" s="36"/>
      <c r="M10" s="36"/>
    </row>
    <row r="11" spans="2:13" x14ac:dyDescent="0.25">
      <c r="C11" s="44" t="s">
        <v>469</v>
      </c>
      <c r="D11" s="44">
        <v>45674</v>
      </c>
      <c r="E11" s="94">
        <v>3691817</v>
      </c>
      <c r="F11" s="11" t="s">
        <v>480</v>
      </c>
      <c r="G11" s="12">
        <f>+E11*7.48%</f>
        <v>276147.91159999999</v>
      </c>
      <c r="H11" s="12">
        <f t="shared" si="0"/>
        <v>3415669.0883999998</v>
      </c>
      <c r="I11" s="98" t="s">
        <v>479</v>
      </c>
      <c r="K11" s="36"/>
      <c r="L11" s="36"/>
      <c r="M11" s="36"/>
    </row>
    <row r="12" spans="2:13" x14ac:dyDescent="0.25">
      <c r="C12" s="44" t="s">
        <v>470</v>
      </c>
      <c r="D12" s="44">
        <v>45674</v>
      </c>
      <c r="E12" s="94">
        <v>3319773</v>
      </c>
      <c r="F12" s="11" t="s">
        <v>480</v>
      </c>
      <c r="G12" s="12">
        <f>+E12*7.48%</f>
        <v>248319.02040000001</v>
      </c>
      <c r="H12" s="12">
        <f t="shared" si="0"/>
        <v>3071453.9796000002</v>
      </c>
      <c r="I12" s="98" t="s">
        <v>479</v>
      </c>
      <c r="K12" s="36"/>
      <c r="L12" s="36"/>
      <c r="M12" s="36"/>
    </row>
    <row r="13" spans="2:13" x14ac:dyDescent="0.25">
      <c r="C13" s="44" t="s">
        <v>471</v>
      </c>
      <c r="D13" s="44">
        <v>45674</v>
      </c>
      <c r="E13" s="94">
        <v>2835128</v>
      </c>
      <c r="F13" s="11" t="s">
        <v>480</v>
      </c>
      <c r="G13" s="12">
        <f>+E13*7.48%</f>
        <v>212067.57440000001</v>
      </c>
      <c r="H13" s="12">
        <f t="shared" si="0"/>
        <v>2623060.4256000002</v>
      </c>
      <c r="I13" s="98" t="s">
        <v>479</v>
      </c>
      <c r="K13" s="36"/>
      <c r="L13" s="36"/>
      <c r="M13" s="36"/>
    </row>
    <row r="14" spans="2:13" x14ac:dyDescent="0.25">
      <c r="C14" s="44" t="s">
        <v>472</v>
      </c>
      <c r="D14" s="44">
        <v>45674</v>
      </c>
      <c r="E14" s="94">
        <v>2736136</v>
      </c>
      <c r="F14" s="11" t="s">
        <v>480</v>
      </c>
      <c r="G14" s="12">
        <f t="shared" si="1"/>
        <v>177301.61280000003</v>
      </c>
      <c r="H14" s="12">
        <f t="shared" si="0"/>
        <v>2558834.3871999998</v>
      </c>
      <c r="I14" s="98" t="s">
        <v>479</v>
      </c>
      <c r="K14" s="36"/>
      <c r="L14" s="36"/>
      <c r="M14" s="36"/>
    </row>
    <row r="15" spans="2:13" x14ac:dyDescent="0.25">
      <c r="C15" s="44" t="s">
        <v>473</v>
      </c>
      <c r="D15" s="44">
        <v>45674</v>
      </c>
      <c r="E15" s="94">
        <v>2500000</v>
      </c>
      <c r="F15" s="11" t="s">
        <v>480</v>
      </c>
      <c r="G15" s="12">
        <f>+E15*6.48%</f>
        <v>162000.00000000003</v>
      </c>
      <c r="H15" s="12">
        <f t="shared" si="0"/>
        <v>2338000</v>
      </c>
      <c r="I15" s="98" t="s">
        <v>479</v>
      </c>
      <c r="K15" s="36"/>
      <c r="L15" s="36"/>
      <c r="M15" s="36"/>
    </row>
    <row r="16" spans="2:13" x14ac:dyDescent="0.25">
      <c r="C16" s="44" t="s">
        <v>474</v>
      </c>
      <c r="D16" s="44">
        <v>45674</v>
      </c>
      <c r="E16" s="94">
        <v>2280110</v>
      </c>
      <c r="F16" s="11" t="s">
        <v>480</v>
      </c>
      <c r="G16" s="12">
        <f>+E16*7.48%</f>
        <v>170552.228</v>
      </c>
      <c r="H16" s="12">
        <f t="shared" si="0"/>
        <v>2109557.7719999999</v>
      </c>
      <c r="I16" s="98" t="s">
        <v>479</v>
      </c>
      <c r="K16" s="36"/>
      <c r="L16" s="36"/>
      <c r="M16" s="36"/>
    </row>
    <row r="17" spans="3:13" x14ac:dyDescent="0.25">
      <c r="C17" s="44" t="s">
        <v>475</v>
      </c>
      <c r="D17" s="44">
        <v>45674</v>
      </c>
      <c r="E17" s="94">
        <v>2100993</v>
      </c>
      <c r="F17" s="11" t="s">
        <v>480</v>
      </c>
      <c r="G17" s="12">
        <f>+E17*6.48%</f>
        <v>136144.34640000001</v>
      </c>
      <c r="H17" s="12">
        <f t="shared" si="0"/>
        <v>1964848.6536000001</v>
      </c>
      <c r="I17" s="98" t="s">
        <v>479</v>
      </c>
      <c r="K17" s="36"/>
      <c r="L17" s="36"/>
      <c r="M17" s="36"/>
    </row>
    <row r="18" spans="3:13" x14ac:dyDescent="0.25">
      <c r="C18" s="44" t="s">
        <v>476</v>
      </c>
      <c r="D18" s="44">
        <v>45674</v>
      </c>
      <c r="E18" s="94">
        <v>2015137</v>
      </c>
      <c r="F18" s="11" t="s">
        <v>480</v>
      </c>
      <c r="G18" s="12">
        <f t="shared" si="1"/>
        <v>130580.87760000002</v>
      </c>
      <c r="H18" s="12">
        <f t="shared" si="0"/>
        <v>1884556.1224</v>
      </c>
      <c r="I18" s="98" t="s">
        <v>479</v>
      </c>
      <c r="K18" s="36"/>
      <c r="L18" s="36"/>
      <c r="M18" s="36"/>
    </row>
    <row r="19" spans="3:13" x14ac:dyDescent="0.25">
      <c r="C19" s="44" t="s">
        <v>477</v>
      </c>
      <c r="D19" s="44">
        <v>45674</v>
      </c>
      <c r="E19" s="94">
        <v>678563</v>
      </c>
      <c r="F19" s="11" t="s">
        <v>480</v>
      </c>
      <c r="G19" s="12">
        <f>+E19*4.98%</f>
        <v>33792.437400000003</v>
      </c>
      <c r="H19" s="12">
        <f t="shared" si="0"/>
        <v>644770.56259999995</v>
      </c>
      <c r="I19" s="98" t="s">
        <v>479</v>
      </c>
      <c r="K19" s="36"/>
      <c r="L19" s="36"/>
      <c r="M19" s="36"/>
    </row>
    <row r="20" spans="3:13" x14ac:dyDescent="0.25">
      <c r="C20" s="44" t="s">
        <v>478</v>
      </c>
      <c r="D20" s="44">
        <v>45674</v>
      </c>
      <c r="E20" s="94">
        <v>457900</v>
      </c>
      <c r="F20" s="11" t="s">
        <v>480</v>
      </c>
      <c r="G20" s="12">
        <f t="shared" si="1"/>
        <v>29671.920000000006</v>
      </c>
      <c r="H20" s="12">
        <f t="shared" si="0"/>
        <v>428228.08</v>
      </c>
      <c r="I20" s="98" t="s">
        <v>479</v>
      </c>
      <c r="K20" s="36"/>
      <c r="L20" s="36"/>
      <c r="M20" s="36"/>
    </row>
    <row r="21" spans="3:13" x14ac:dyDescent="0.25">
      <c r="C21" s="45" t="s">
        <v>482</v>
      </c>
      <c r="D21" s="45">
        <v>45717</v>
      </c>
      <c r="E21" s="95">
        <v>35891311</v>
      </c>
      <c r="F21" s="23" t="s">
        <v>499</v>
      </c>
      <c r="G21" s="24">
        <f t="shared" si="1"/>
        <v>2325756.9528000006</v>
      </c>
      <c r="H21" s="24">
        <f t="shared" si="0"/>
        <v>33565554.047200002</v>
      </c>
      <c r="I21" s="104" t="s">
        <v>500</v>
      </c>
      <c r="K21" s="36"/>
      <c r="L21" s="36"/>
      <c r="M21" s="36"/>
    </row>
    <row r="22" spans="3:13" x14ac:dyDescent="0.25">
      <c r="C22" s="45" t="s">
        <v>483</v>
      </c>
      <c r="D22" s="45">
        <v>45717</v>
      </c>
      <c r="E22" s="95">
        <v>8055264</v>
      </c>
      <c r="F22" s="23" t="s">
        <v>499</v>
      </c>
      <c r="G22" s="24">
        <f>+E22*4.98%</f>
        <v>401152.14720000001</v>
      </c>
      <c r="H22" s="24">
        <f t="shared" si="0"/>
        <v>7654111.8528000005</v>
      </c>
      <c r="I22" s="104" t="s">
        <v>500</v>
      </c>
      <c r="K22" s="36"/>
      <c r="L22" s="36"/>
      <c r="M22" s="36"/>
    </row>
    <row r="23" spans="3:13" x14ac:dyDescent="0.25">
      <c r="C23" s="45" t="s">
        <v>484</v>
      </c>
      <c r="D23" s="45">
        <v>45717</v>
      </c>
      <c r="E23" s="95">
        <v>7560000</v>
      </c>
      <c r="F23" s="23" t="s">
        <v>499</v>
      </c>
      <c r="G23" s="24">
        <f t="shared" si="1"/>
        <v>489888.00000000006</v>
      </c>
      <c r="H23" s="24">
        <f t="shared" si="0"/>
        <v>7070112</v>
      </c>
      <c r="I23" s="104" t="s">
        <v>500</v>
      </c>
      <c r="K23" s="36"/>
      <c r="L23" s="36"/>
      <c r="M23" s="36"/>
    </row>
    <row r="24" spans="3:13" x14ac:dyDescent="0.25">
      <c r="C24" s="45" t="s">
        <v>485</v>
      </c>
      <c r="D24" s="45">
        <v>45717</v>
      </c>
      <c r="E24" s="95">
        <v>5948942</v>
      </c>
      <c r="F24" s="23" t="s">
        <v>499</v>
      </c>
      <c r="G24" s="24">
        <f t="shared" si="1"/>
        <v>385491.44160000008</v>
      </c>
      <c r="H24" s="24">
        <f t="shared" si="0"/>
        <v>5563450.5583999995</v>
      </c>
      <c r="I24" s="104" t="s">
        <v>500</v>
      </c>
      <c r="K24" s="36"/>
      <c r="L24" s="36"/>
      <c r="M24" s="36"/>
    </row>
    <row r="25" spans="3:13" x14ac:dyDescent="0.25">
      <c r="C25" s="45" t="s">
        <v>486</v>
      </c>
      <c r="D25" s="45">
        <v>45717</v>
      </c>
      <c r="E25" s="95">
        <v>5404565</v>
      </c>
      <c r="F25" s="23" t="s">
        <v>499</v>
      </c>
      <c r="G25" s="24">
        <f t="shared" si="1"/>
        <v>350215.81200000003</v>
      </c>
      <c r="H25" s="24">
        <f t="shared" si="0"/>
        <v>5054349.1880000001</v>
      </c>
      <c r="I25" s="104" t="s">
        <v>500</v>
      </c>
      <c r="K25" s="36"/>
      <c r="L25" s="36"/>
      <c r="M25" s="36"/>
    </row>
    <row r="26" spans="3:13" x14ac:dyDescent="0.25">
      <c r="C26" s="45" t="s">
        <v>487</v>
      </c>
      <c r="D26" s="45">
        <v>45717</v>
      </c>
      <c r="E26" s="95">
        <v>4560181</v>
      </c>
      <c r="F26" s="23" t="s">
        <v>499</v>
      </c>
      <c r="G26" s="24">
        <f t="shared" si="1"/>
        <v>295499.72880000004</v>
      </c>
      <c r="H26" s="24">
        <f t="shared" si="0"/>
        <v>4264681.2712000003</v>
      </c>
      <c r="I26" s="104" t="s">
        <v>500</v>
      </c>
      <c r="K26" s="36"/>
      <c r="L26" s="36"/>
      <c r="M26" s="36"/>
    </row>
    <row r="27" spans="3:13" x14ac:dyDescent="0.25">
      <c r="C27" s="45" t="s">
        <v>488</v>
      </c>
      <c r="D27" s="45">
        <v>45717</v>
      </c>
      <c r="E27" s="95">
        <v>3048709</v>
      </c>
      <c r="F27" s="23" t="s">
        <v>499</v>
      </c>
      <c r="G27" s="24">
        <f>+E27*4.98%</f>
        <v>151825.70820000002</v>
      </c>
      <c r="H27" s="24">
        <f t="shared" si="0"/>
        <v>2896883.2917999998</v>
      </c>
      <c r="I27" s="104" t="s">
        <v>500</v>
      </c>
      <c r="K27" s="36"/>
      <c r="L27" s="36"/>
      <c r="M27" s="36"/>
    </row>
    <row r="28" spans="3:13" x14ac:dyDescent="0.25">
      <c r="C28" s="45" t="s">
        <v>489</v>
      </c>
      <c r="D28" s="45">
        <v>45717</v>
      </c>
      <c r="E28" s="95">
        <v>2417240</v>
      </c>
      <c r="F28" s="23" t="s">
        <v>499</v>
      </c>
      <c r="G28" s="24">
        <f>+E28*7.48%</f>
        <v>180809.55200000003</v>
      </c>
      <c r="H28" s="24">
        <f t="shared" si="0"/>
        <v>2236430.4479999999</v>
      </c>
      <c r="I28" s="104" t="s">
        <v>500</v>
      </c>
      <c r="K28" s="36"/>
      <c r="L28" s="36"/>
      <c r="M28" s="36"/>
    </row>
    <row r="29" spans="3:13" x14ac:dyDescent="0.25">
      <c r="C29" s="45" t="s">
        <v>490</v>
      </c>
      <c r="D29" s="45">
        <v>45717</v>
      </c>
      <c r="E29" s="95">
        <v>2158157</v>
      </c>
      <c r="F29" s="23" t="s">
        <v>499</v>
      </c>
      <c r="G29" s="24">
        <f>+E29*7.48%</f>
        <v>161430.14360000001</v>
      </c>
      <c r="H29" s="24">
        <f t="shared" si="0"/>
        <v>1996726.8563999999</v>
      </c>
      <c r="I29" s="104" t="s">
        <v>500</v>
      </c>
      <c r="K29" s="36"/>
      <c r="L29" s="36"/>
      <c r="M29" s="36"/>
    </row>
    <row r="30" spans="3:13" x14ac:dyDescent="0.25">
      <c r="C30" s="45" t="s">
        <v>491</v>
      </c>
      <c r="D30" s="45">
        <v>45717</v>
      </c>
      <c r="E30" s="95">
        <v>2034792</v>
      </c>
      <c r="F30" s="23" t="s">
        <v>499</v>
      </c>
      <c r="G30" s="24">
        <f t="shared" si="1"/>
        <v>131854.52160000001</v>
      </c>
      <c r="H30" s="24">
        <f t="shared" si="0"/>
        <v>1902937.4783999999</v>
      </c>
      <c r="I30" s="104" t="s">
        <v>500</v>
      </c>
      <c r="K30" s="36"/>
      <c r="L30" s="36"/>
      <c r="M30" s="36"/>
    </row>
    <row r="31" spans="3:13" x14ac:dyDescent="0.25">
      <c r="C31" s="45" t="s">
        <v>492</v>
      </c>
      <c r="D31" s="45">
        <v>45717</v>
      </c>
      <c r="E31" s="95">
        <v>2028881</v>
      </c>
      <c r="F31" s="23" t="s">
        <v>499</v>
      </c>
      <c r="G31" s="24">
        <f>+E31*5.48%</f>
        <v>111182.67880000001</v>
      </c>
      <c r="H31" s="24">
        <f t="shared" si="0"/>
        <v>1917698.3211999999</v>
      </c>
      <c r="I31" s="104" t="s">
        <v>500</v>
      </c>
      <c r="K31" s="36"/>
      <c r="L31" s="36"/>
      <c r="M31" s="36"/>
    </row>
    <row r="32" spans="3:13" x14ac:dyDescent="0.25">
      <c r="C32" s="45" t="s">
        <v>493</v>
      </c>
      <c r="D32" s="45">
        <v>45717</v>
      </c>
      <c r="E32" s="95">
        <v>1820132</v>
      </c>
      <c r="F32" s="23" t="s">
        <v>499</v>
      </c>
      <c r="G32" s="24">
        <f>+E32*5.48%</f>
        <v>99743.233600000007</v>
      </c>
      <c r="H32" s="24">
        <f t="shared" si="0"/>
        <v>1720388.7664000001</v>
      </c>
      <c r="I32" s="104" t="s">
        <v>500</v>
      </c>
      <c r="K32" s="36"/>
      <c r="L32" s="36"/>
      <c r="M32" s="36"/>
    </row>
    <row r="33" spans="3:13" x14ac:dyDescent="0.25">
      <c r="C33" s="45" t="s">
        <v>494</v>
      </c>
      <c r="D33" s="45">
        <v>45717</v>
      </c>
      <c r="E33" s="95">
        <v>1500000</v>
      </c>
      <c r="F33" s="23" t="s">
        <v>499</v>
      </c>
      <c r="G33" s="24">
        <f t="shared" si="1"/>
        <v>97200.000000000015</v>
      </c>
      <c r="H33" s="24">
        <f t="shared" si="0"/>
        <v>1402800</v>
      </c>
      <c r="I33" s="104" t="s">
        <v>500</v>
      </c>
      <c r="K33" s="36"/>
      <c r="L33" s="36"/>
      <c r="M33" s="36"/>
    </row>
    <row r="34" spans="3:13" x14ac:dyDescent="0.25">
      <c r="C34" s="45" t="s">
        <v>495</v>
      </c>
      <c r="D34" s="45">
        <v>45717</v>
      </c>
      <c r="E34" s="95">
        <v>1257540</v>
      </c>
      <c r="F34" s="23" t="s">
        <v>499</v>
      </c>
      <c r="G34" s="24">
        <f t="shared" si="1"/>
        <v>81488.592000000019</v>
      </c>
      <c r="H34" s="24">
        <f t="shared" si="0"/>
        <v>1176051.4080000001</v>
      </c>
      <c r="I34" s="104" t="s">
        <v>500</v>
      </c>
      <c r="K34" s="36"/>
      <c r="L34" s="36"/>
      <c r="M34" s="36"/>
    </row>
    <row r="35" spans="3:13" x14ac:dyDescent="0.25">
      <c r="C35" s="23" t="s">
        <v>496</v>
      </c>
      <c r="D35" s="45">
        <v>45717</v>
      </c>
      <c r="E35" s="24">
        <v>1078002</v>
      </c>
      <c r="F35" s="23" t="s">
        <v>499</v>
      </c>
      <c r="G35" s="24">
        <f t="shared" si="1"/>
        <v>69854.529600000009</v>
      </c>
      <c r="H35" s="24">
        <f t="shared" si="0"/>
        <v>1008147.4704</v>
      </c>
      <c r="I35" s="104" t="s">
        <v>500</v>
      </c>
      <c r="K35" s="36"/>
      <c r="L35" s="36"/>
      <c r="M35" s="36"/>
    </row>
    <row r="36" spans="3:13" x14ac:dyDescent="0.25">
      <c r="C36" s="23" t="s">
        <v>497</v>
      </c>
      <c r="D36" s="45">
        <v>45717</v>
      </c>
      <c r="E36" s="24">
        <v>827503</v>
      </c>
      <c r="F36" s="23" t="s">
        <v>499</v>
      </c>
      <c r="G36" s="24">
        <f>+E36*7.48%</f>
        <v>61897.224400000006</v>
      </c>
      <c r="H36" s="24">
        <f t="shared" si="0"/>
        <v>765605.77560000005</v>
      </c>
      <c r="I36" s="104" t="s">
        <v>500</v>
      </c>
      <c r="K36" s="36"/>
      <c r="L36" s="36"/>
      <c r="M36" s="36"/>
    </row>
    <row r="37" spans="3:13" x14ac:dyDescent="0.25">
      <c r="C37" s="23" t="s">
        <v>498</v>
      </c>
      <c r="D37" s="45">
        <v>45717</v>
      </c>
      <c r="E37" s="24">
        <v>27385116</v>
      </c>
      <c r="F37" s="23" t="s">
        <v>480</v>
      </c>
      <c r="G37" s="24">
        <f>+E37*5.48%</f>
        <v>1500704.3568</v>
      </c>
      <c r="H37" s="24">
        <f t="shared" si="0"/>
        <v>25884411.643199999</v>
      </c>
      <c r="I37" s="104" t="s">
        <v>500</v>
      </c>
      <c r="K37" s="36"/>
      <c r="L37" s="36"/>
      <c r="M37" s="36"/>
    </row>
    <row r="38" spans="3:13" ht="16.5" customHeight="1" x14ac:dyDescent="0.25">
      <c r="C38" s="99" t="s">
        <v>508</v>
      </c>
      <c r="D38" s="105">
        <v>45748</v>
      </c>
      <c r="E38" s="99">
        <v>40000000</v>
      </c>
      <c r="F38" s="106" t="s">
        <v>526</v>
      </c>
      <c r="G38" s="99">
        <f>+E38*6.48%</f>
        <v>2592000.0000000005</v>
      </c>
      <c r="H38" s="99">
        <f t="shared" si="0"/>
        <v>37408000</v>
      </c>
      <c r="I38" s="107" t="s">
        <v>527</v>
      </c>
      <c r="K38" s="36"/>
      <c r="L38" s="36"/>
      <c r="M38" s="36"/>
    </row>
    <row r="39" spans="3:13" ht="14.25" customHeight="1" x14ac:dyDescent="0.25">
      <c r="C39" s="99" t="s">
        <v>509</v>
      </c>
      <c r="D39" s="105">
        <v>45748</v>
      </c>
      <c r="E39" s="99">
        <v>31081551</v>
      </c>
      <c r="F39" s="106" t="s">
        <v>526</v>
      </c>
      <c r="G39" s="99">
        <f t="shared" ref="G39:G48" si="2">+E39*5.48%</f>
        <v>1703268.9948</v>
      </c>
      <c r="H39" s="99">
        <f t="shared" si="0"/>
        <v>29378282.005199999</v>
      </c>
      <c r="I39" s="107" t="s">
        <v>527</v>
      </c>
      <c r="K39" s="36"/>
      <c r="L39" s="36"/>
      <c r="M39" s="36"/>
    </row>
    <row r="40" spans="3:13" ht="14.25" customHeight="1" x14ac:dyDescent="0.25">
      <c r="C40" s="99" t="s">
        <v>510</v>
      </c>
      <c r="D40" s="105">
        <v>45748</v>
      </c>
      <c r="E40" s="99">
        <v>20770155</v>
      </c>
      <c r="F40" s="106" t="s">
        <v>526</v>
      </c>
      <c r="G40" s="99">
        <f>+E40*6.48%</f>
        <v>1345906.0440000002</v>
      </c>
      <c r="H40" s="99">
        <f t="shared" si="0"/>
        <v>19424248.956</v>
      </c>
      <c r="I40" s="107" t="s">
        <v>527</v>
      </c>
      <c r="K40" s="36"/>
      <c r="L40" s="36"/>
      <c r="M40" s="36"/>
    </row>
    <row r="41" spans="3:13" ht="14.25" customHeight="1" x14ac:dyDescent="0.25">
      <c r="C41" s="99" t="s">
        <v>511</v>
      </c>
      <c r="D41" s="105">
        <v>45748</v>
      </c>
      <c r="E41" s="99">
        <v>8090055</v>
      </c>
      <c r="F41" s="106" t="s">
        <v>526</v>
      </c>
      <c r="G41" s="99">
        <f>+E41*6.48%</f>
        <v>524235.56400000007</v>
      </c>
      <c r="H41" s="99">
        <f t="shared" si="0"/>
        <v>7565819.4359999998</v>
      </c>
      <c r="I41" s="107" t="s">
        <v>527</v>
      </c>
      <c r="K41" s="36"/>
      <c r="L41" s="36"/>
      <c r="M41" s="36"/>
    </row>
    <row r="42" spans="3:13" ht="14.25" customHeight="1" x14ac:dyDescent="0.25">
      <c r="C42" s="99" t="s">
        <v>512</v>
      </c>
      <c r="D42" s="105">
        <v>45748</v>
      </c>
      <c r="E42" s="99">
        <v>7560000</v>
      </c>
      <c r="F42" s="106" t="s">
        <v>526</v>
      </c>
      <c r="G42" s="99">
        <f>+E42*6.48%</f>
        <v>489888.00000000006</v>
      </c>
      <c r="H42" s="99">
        <f t="shared" si="0"/>
        <v>7070112</v>
      </c>
      <c r="I42" s="107" t="s">
        <v>527</v>
      </c>
      <c r="K42" s="36"/>
      <c r="L42" s="36"/>
      <c r="M42" s="36"/>
    </row>
    <row r="43" spans="3:13" ht="14.25" customHeight="1" x14ac:dyDescent="0.25">
      <c r="C43" s="99" t="s">
        <v>513</v>
      </c>
      <c r="D43" s="105">
        <v>45748</v>
      </c>
      <c r="E43" s="99">
        <v>6874571</v>
      </c>
      <c r="F43" s="106" t="s">
        <v>526</v>
      </c>
      <c r="G43" s="99">
        <f>+E43*7.48%</f>
        <v>514217.91080000001</v>
      </c>
      <c r="H43" s="99">
        <f t="shared" si="0"/>
        <v>6360353.0892000003</v>
      </c>
      <c r="I43" s="107" t="s">
        <v>527</v>
      </c>
      <c r="K43" s="36"/>
      <c r="L43" s="36"/>
      <c r="M43" s="36"/>
    </row>
    <row r="44" spans="3:13" ht="14.25" customHeight="1" x14ac:dyDescent="0.25">
      <c r="C44" s="99" t="s">
        <v>514</v>
      </c>
      <c r="D44" s="105">
        <v>45748</v>
      </c>
      <c r="E44" s="99">
        <v>5989288</v>
      </c>
      <c r="F44" s="106" t="s">
        <v>526</v>
      </c>
      <c r="G44" s="99">
        <f t="shared" si="2"/>
        <v>328212.98240000004</v>
      </c>
      <c r="H44" s="99">
        <f t="shared" si="0"/>
        <v>5661075.0175999999</v>
      </c>
      <c r="I44" s="107" t="s">
        <v>527</v>
      </c>
      <c r="K44" s="36"/>
      <c r="L44" s="36"/>
      <c r="M44" s="36"/>
    </row>
    <row r="45" spans="3:13" ht="14.25" customHeight="1" x14ac:dyDescent="0.25">
      <c r="C45" s="99" t="s">
        <v>515</v>
      </c>
      <c r="D45" s="105">
        <v>45748</v>
      </c>
      <c r="E45" s="99">
        <v>5937021</v>
      </c>
      <c r="F45" s="106" t="s">
        <v>526</v>
      </c>
      <c r="G45" s="99">
        <f>+E45*6.48%</f>
        <v>384718.96080000006</v>
      </c>
      <c r="H45" s="99">
        <f t="shared" si="0"/>
        <v>5552302.0391999995</v>
      </c>
      <c r="I45" s="107" t="s">
        <v>527</v>
      </c>
      <c r="K45" s="36"/>
      <c r="L45" s="36"/>
      <c r="M45" s="36"/>
    </row>
    <row r="46" spans="3:13" ht="14.25" customHeight="1" x14ac:dyDescent="0.25">
      <c r="C46" s="99" t="s">
        <v>516</v>
      </c>
      <c r="D46" s="105">
        <v>45748</v>
      </c>
      <c r="E46" s="99">
        <v>4352322</v>
      </c>
      <c r="F46" s="106" t="s">
        <v>526</v>
      </c>
      <c r="G46" s="99">
        <f>+E46*7.48%</f>
        <v>325553.68560000003</v>
      </c>
      <c r="H46" s="99">
        <f t="shared" si="0"/>
        <v>4026768.3144</v>
      </c>
      <c r="I46" s="107" t="s">
        <v>527</v>
      </c>
      <c r="K46" s="36"/>
      <c r="L46" s="36"/>
      <c r="M46" s="36"/>
    </row>
    <row r="47" spans="3:13" ht="14.25" customHeight="1" x14ac:dyDescent="0.25">
      <c r="C47" s="99" t="s">
        <v>517</v>
      </c>
      <c r="D47" s="105">
        <v>45748</v>
      </c>
      <c r="E47" s="99">
        <v>3747284</v>
      </c>
      <c r="F47" s="106" t="s">
        <v>526</v>
      </c>
      <c r="G47" s="99">
        <f>+E47*7.48%</f>
        <v>280296.8432</v>
      </c>
      <c r="H47" s="99">
        <f t="shared" si="0"/>
        <v>3466987.1568</v>
      </c>
      <c r="I47" s="107" t="s">
        <v>527</v>
      </c>
      <c r="K47" s="36"/>
      <c r="L47" s="36"/>
      <c r="M47" s="36"/>
    </row>
    <row r="48" spans="3:13" ht="14.25" customHeight="1" x14ac:dyDescent="0.25">
      <c r="C48" s="99" t="s">
        <v>518</v>
      </c>
      <c r="D48" s="105">
        <v>45748</v>
      </c>
      <c r="E48" s="99">
        <v>2998265</v>
      </c>
      <c r="F48" s="106" t="s">
        <v>526</v>
      </c>
      <c r="G48" s="99">
        <f t="shared" si="2"/>
        <v>164304.92199999999</v>
      </c>
      <c r="H48" s="99">
        <f t="shared" si="0"/>
        <v>2833960.0780000002</v>
      </c>
      <c r="I48" s="107" t="s">
        <v>527</v>
      </c>
      <c r="K48" s="36"/>
      <c r="L48" s="36"/>
      <c r="M48" s="36"/>
    </row>
    <row r="49" spans="3:13" ht="14.25" customHeight="1" x14ac:dyDescent="0.25">
      <c r="C49" s="99" t="s">
        <v>519</v>
      </c>
      <c r="D49" s="105">
        <v>45748</v>
      </c>
      <c r="E49" s="99">
        <v>2723358</v>
      </c>
      <c r="F49" s="106" t="s">
        <v>526</v>
      </c>
      <c r="G49" s="99">
        <f>+E49*6.48%</f>
        <v>176473.59840000002</v>
      </c>
      <c r="H49" s="99">
        <f t="shared" si="0"/>
        <v>2546884.4016</v>
      </c>
      <c r="I49" s="107" t="s">
        <v>527</v>
      </c>
      <c r="K49" s="36"/>
      <c r="L49" s="36"/>
      <c r="M49" s="36"/>
    </row>
    <row r="50" spans="3:13" ht="14.25" customHeight="1" x14ac:dyDescent="0.25">
      <c r="C50" s="99" t="s">
        <v>520</v>
      </c>
      <c r="D50" s="105">
        <v>45748</v>
      </c>
      <c r="E50" s="99">
        <v>2500000</v>
      </c>
      <c r="F50" s="106" t="s">
        <v>526</v>
      </c>
      <c r="G50" s="99">
        <f>+E50*6.48%</f>
        <v>162000.00000000003</v>
      </c>
      <c r="H50" s="99">
        <f t="shared" si="0"/>
        <v>2338000</v>
      </c>
      <c r="I50" s="107" t="s">
        <v>527</v>
      </c>
      <c r="K50" s="36"/>
      <c r="L50" s="36"/>
      <c r="M50" s="36"/>
    </row>
    <row r="51" spans="3:13" ht="14.25" customHeight="1" x14ac:dyDescent="0.25">
      <c r="C51" s="99" t="s">
        <v>521</v>
      </c>
      <c r="D51" s="105">
        <v>45748</v>
      </c>
      <c r="E51" s="99">
        <v>2464793</v>
      </c>
      <c r="F51" s="106" t="s">
        <v>526</v>
      </c>
      <c r="G51" s="99">
        <f>+E51*6.48%</f>
        <v>159718.58640000003</v>
      </c>
      <c r="H51" s="99">
        <f t="shared" si="0"/>
        <v>2305074.4136000001</v>
      </c>
      <c r="I51" s="107" t="s">
        <v>527</v>
      </c>
      <c r="K51" s="36"/>
      <c r="L51" s="36"/>
      <c r="M51" s="36"/>
    </row>
    <row r="52" spans="3:13" ht="14.25" customHeight="1" x14ac:dyDescent="0.25">
      <c r="C52" s="99" t="s">
        <v>522</v>
      </c>
      <c r="D52" s="105">
        <v>45748</v>
      </c>
      <c r="E52" s="99">
        <v>605038</v>
      </c>
      <c r="F52" s="106" t="s">
        <v>526</v>
      </c>
      <c r="G52" s="99">
        <f>+E52*4.92%</f>
        <v>29767.869600000002</v>
      </c>
      <c r="H52" s="99">
        <f t="shared" si="0"/>
        <v>575270.13040000002</v>
      </c>
      <c r="I52" s="107" t="s">
        <v>527</v>
      </c>
      <c r="K52" s="36"/>
      <c r="L52" s="36"/>
      <c r="M52" s="36"/>
    </row>
    <row r="53" spans="3:13" ht="14.25" customHeight="1" x14ac:dyDescent="0.25">
      <c r="C53" s="99" t="s">
        <v>523</v>
      </c>
      <c r="D53" s="105">
        <v>45748</v>
      </c>
      <c r="E53" s="99">
        <v>602198</v>
      </c>
      <c r="F53" s="106" t="s">
        <v>526</v>
      </c>
      <c r="G53" s="99">
        <f>+E53*4.48%</f>
        <v>26978.470400000006</v>
      </c>
      <c r="H53" s="99">
        <f t="shared" si="0"/>
        <v>575219.52960000001</v>
      </c>
      <c r="I53" s="107" t="s">
        <v>527</v>
      </c>
      <c r="K53" s="36"/>
      <c r="L53" s="36"/>
      <c r="M53" s="36"/>
    </row>
    <row r="54" spans="3:13" ht="14.25" customHeight="1" x14ac:dyDescent="0.25">
      <c r="C54" s="99" t="s">
        <v>524</v>
      </c>
      <c r="D54" s="105">
        <v>45748</v>
      </c>
      <c r="E54" s="99">
        <v>534625</v>
      </c>
      <c r="F54" s="106" t="s">
        <v>526</v>
      </c>
      <c r="G54" s="99">
        <f>+E54*4.98%</f>
        <v>26624.325000000001</v>
      </c>
      <c r="H54" s="99">
        <f t="shared" si="0"/>
        <v>508000.67499999999</v>
      </c>
      <c r="I54" s="107" t="s">
        <v>527</v>
      </c>
      <c r="K54" s="36"/>
      <c r="L54" s="36"/>
      <c r="M54" s="36"/>
    </row>
    <row r="55" spans="3:13" ht="14.25" customHeight="1" x14ac:dyDescent="0.25">
      <c r="C55" s="113" t="s">
        <v>525</v>
      </c>
      <c r="D55" s="114">
        <v>45748</v>
      </c>
      <c r="E55" s="113">
        <v>259302</v>
      </c>
      <c r="F55" s="115" t="s">
        <v>526</v>
      </c>
      <c r="G55" s="113">
        <f>+E55*7.48%</f>
        <v>19395.7896</v>
      </c>
      <c r="H55" s="113">
        <f t="shared" si="0"/>
        <v>239906.21040000001</v>
      </c>
      <c r="I55" s="116" t="s">
        <v>527</v>
      </c>
      <c r="K55" s="36"/>
      <c r="L55" s="36"/>
      <c r="M55" s="36"/>
    </row>
    <row r="56" spans="3:13" ht="14.25" customHeight="1" x14ac:dyDescent="0.25">
      <c r="C56" s="23" t="s">
        <v>664</v>
      </c>
      <c r="D56" s="45">
        <v>45779</v>
      </c>
      <c r="E56" s="24">
        <v>35505859</v>
      </c>
      <c r="F56" s="23" t="s">
        <v>537</v>
      </c>
      <c r="G56" s="24">
        <f>+E56*6.48%</f>
        <v>2300779.6632000003</v>
      </c>
      <c r="H56" s="24">
        <f>+E56-G56</f>
        <v>33205079.336800002</v>
      </c>
      <c r="I56" s="104" t="s">
        <v>538</v>
      </c>
      <c r="K56" s="36"/>
      <c r="L56" s="36"/>
      <c r="M56" s="36"/>
    </row>
    <row r="57" spans="3:13" ht="14.25" customHeight="1" x14ac:dyDescent="0.25">
      <c r="C57" s="23" t="s">
        <v>665</v>
      </c>
      <c r="D57" s="45">
        <v>45779</v>
      </c>
      <c r="E57" s="24">
        <v>31087467</v>
      </c>
      <c r="F57" s="23" t="s">
        <v>537</v>
      </c>
      <c r="G57" s="24">
        <f>+E57*4.98%</f>
        <v>1548155.8566000001</v>
      </c>
      <c r="H57" s="24">
        <f t="shared" ref="H57:H71" si="3">+E57-G57</f>
        <v>29539311.143399999</v>
      </c>
      <c r="I57" s="104" t="s">
        <v>538</v>
      </c>
      <c r="K57" s="36"/>
      <c r="L57" s="36"/>
      <c r="M57" s="36"/>
    </row>
    <row r="58" spans="3:13" ht="14.25" customHeight="1" x14ac:dyDescent="0.25">
      <c r="C58" s="23" t="s">
        <v>666</v>
      </c>
      <c r="D58" s="45">
        <v>45779</v>
      </c>
      <c r="E58" s="24">
        <v>9486744</v>
      </c>
      <c r="F58" s="23" t="s">
        <v>537</v>
      </c>
      <c r="G58" s="24">
        <f t="shared" ref="G58:G88" si="4">+E58*6.48%</f>
        <v>614741.01120000007</v>
      </c>
      <c r="H58" s="24">
        <f t="shared" si="3"/>
        <v>8872002.9888000004</v>
      </c>
      <c r="I58" s="104" t="s">
        <v>538</v>
      </c>
      <c r="K58" s="36"/>
      <c r="L58" s="36"/>
      <c r="M58" s="36"/>
    </row>
    <row r="59" spans="3:13" ht="14.25" customHeight="1" x14ac:dyDescent="0.25">
      <c r="C59" s="23" t="s">
        <v>667</v>
      </c>
      <c r="D59" s="45">
        <v>45779</v>
      </c>
      <c r="E59" s="24">
        <v>8090055</v>
      </c>
      <c r="F59" s="23" t="s">
        <v>537</v>
      </c>
      <c r="G59" s="24">
        <f t="shared" si="4"/>
        <v>524235.56400000007</v>
      </c>
      <c r="H59" s="24">
        <f t="shared" si="3"/>
        <v>7565819.4359999998</v>
      </c>
      <c r="I59" s="104" t="s">
        <v>538</v>
      </c>
      <c r="K59" s="36"/>
      <c r="L59" s="36"/>
      <c r="M59" s="36"/>
    </row>
    <row r="60" spans="3:13" ht="14.25" customHeight="1" x14ac:dyDescent="0.25">
      <c r="C60" s="23" t="s">
        <v>668</v>
      </c>
      <c r="D60" s="45">
        <v>45779</v>
      </c>
      <c r="E60" s="24">
        <v>7560000</v>
      </c>
      <c r="F60" s="23" t="s">
        <v>537</v>
      </c>
      <c r="G60" s="24">
        <f t="shared" si="4"/>
        <v>489888.00000000006</v>
      </c>
      <c r="H60" s="24">
        <f t="shared" si="3"/>
        <v>7070112</v>
      </c>
      <c r="I60" s="104" t="s">
        <v>538</v>
      </c>
      <c r="K60" s="36"/>
      <c r="L60" s="36"/>
      <c r="M60" s="36"/>
    </row>
    <row r="61" spans="3:13" ht="14.25" customHeight="1" x14ac:dyDescent="0.25">
      <c r="C61" s="23" t="s">
        <v>669</v>
      </c>
      <c r="D61" s="45">
        <v>45779</v>
      </c>
      <c r="E61" s="24">
        <v>5989288</v>
      </c>
      <c r="F61" s="23" t="s">
        <v>537</v>
      </c>
      <c r="G61" s="24">
        <f>+E61*5.48%</f>
        <v>328212.98240000004</v>
      </c>
      <c r="H61" s="24">
        <f t="shared" si="3"/>
        <v>5661075.0175999999</v>
      </c>
      <c r="I61" s="104" t="s">
        <v>538</v>
      </c>
      <c r="K61" s="36"/>
      <c r="L61" s="36"/>
      <c r="M61" s="36"/>
    </row>
    <row r="62" spans="3:13" ht="14.25" customHeight="1" x14ac:dyDescent="0.25">
      <c r="C62" s="23" t="s">
        <v>670</v>
      </c>
      <c r="D62" s="45">
        <v>45779</v>
      </c>
      <c r="E62" s="24">
        <v>5247554</v>
      </c>
      <c r="F62" s="23" t="s">
        <v>537</v>
      </c>
      <c r="G62" s="24">
        <f>+E62*7.48%</f>
        <v>392517.0392</v>
      </c>
      <c r="H62" s="24">
        <f t="shared" si="3"/>
        <v>4855036.9607999995</v>
      </c>
      <c r="I62" s="104" t="s">
        <v>538</v>
      </c>
      <c r="K62" s="36"/>
      <c r="L62" s="36"/>
      <c r="M62" s="36"/>
    </row>
    <row r="63" spans="3:13" ht="14.25" customHeight="1" x14ac:dyDescent="0.25">
      <c r="C63" s="23" t="s">
        <v>671</v>
      </c>
      <c r="D63" s="45">
        <v>45779</v>
      </c>
      <c r="E63" s="24">
        <v>4374575</v>
      </c>
      <c r="F63" s="23" t="s">
        <v>537</v>
      </c>
      <c r="G63" s="24">
        <f>+E63*7.48%</f>
        <v>327218.21000000002</v>
      </c>
      <c r="H63" s="24">
        <f t="shared" si="3"/>
        <v>4047356.79</v>
      </c>
      <c r="I63" s="104" t="s">
        <v>538</v>
      </c>
      <c r="K63" s="36"/>
      <c r="L63" s="36"/>
      <c r="M63" s="36"/>
    </row>
    <row r="64" spans="3:13" ht="14.25" customHeight="1" x14ac:dyDescent="0.25">
      <c r="C64" s="106" t="s">
        <v>672</v>
      </c>
      <c r="D64" s="105">
        <v>45779</v>
      </c>
      <c r="E64" s="99">
        <v>3992859</v>
      </c>
      <c r="F64" s="106" t="s">
        <v>537</v>
      </c>
      <c r="G64" s="99">
        <f>+E64*7.48%</f>
        <v>298665.85320000001</v>
      </c>
      <c r="H64" s="99">
        <f t="shared" si="3"/>
        <v>3694193.1468000002</v>
      </c>
      <c r="I64" s="107" t="s">
        <v>657</v>
      </c>
      <c r="K64" s="36"/>
      <c r="L64" s="36"/>
      <c r="M64" s="36"/>
    </row>
    <row r="65" spans="3:13" ht="14.25" customHeight="1" x14ac:dyDescent="0.25">
      <c r="C65" s="23" t="s">
        <v>673</v>
      </c>
      <c r="D65" s="45">
        <v>45779</v>
      </c>
      <c r="E65" s="24">
        <v>2972464</v>
      </c>
      <c r="F65" s="23" t="s">
        <v>537</v>
      </c>
      <c r="G65" s="24">
        <f>+E65*7.48%</f>
        <v>222340.30720000001</v>
      </c>
      <c r="H65" s="24">
        <f t="shared" si="3"/>
        <v>2750123.6927999998</v>
      </c>
      <c r="I65" s="104" t="s">
        <v>538</v>
      </c>
      <c r="K65" s="36"/>
      <c r="L65" s="36"/>
      <c r="M65" s="36"/>
    </row>
    <row r="66" spans="3:13" ht="14.25" customHeight="1" x14ac:dyDescent="0.25">
      <c r="C66" s="23" t="s">
        <v>674</v>
      </c>
      <c r="D66" s="45">
        <v>45779</v>
      </c>
      <c r="E66" s="24">
        <v>2500000</v>
      </c>
      <c r="F66" s="23" t="s">
        <v>537</v>
      </c>
      <c r="G66" s="24">
        <f>+E66*6.48%</f>
        <v>162000.00000000003</v>
      </c>
      <c r="H66" s="24">
        <f t="shared" si="3"/>
        <v>2338000</v>
      </c>
      <c r="I66" s="104" t="s">
        <v>538</v>
      </c>
      <c r="K66" s="36"/>
      <c r="L66" s="36"/>
      <c r="M66" s="36"/>
    </row>
    <row r="67" spans="3:13" ht="14.25" customHeight="1" x14ac:dyDescent="0.25">
      <c r="C67" s="23" t="s">
        <v>675</v>
      </c>
      <c r="D67" s="45">
        <v>45779</v>
      </c>
      <c r="E67" s="24">
        <v>2252719</v>
      </c>
      <c r="F67" s="23" t="s">
        <v>537</v>
      </c>
      <c r="G67" s="24">
        <f>+E67*5.48%</f>
        <v>123449.0012</v>
      </c>
      <c r="H67" s="24">
        <f t="shared" si="3"/>
        <v>2129269.9988000002</v>
      </c>
      <c r="I67" s="104" t="s">
        <v>538</v>
      </c>
      <c r="K67" s="36"/>
      <c r="L67" s="36"/>
      <c r="M67" s="36"/>
    </row>
    <row r="68" spans="3:13" ht="14.25" customHeight="1" x14ac:dyDescent="0.25">
      <c r="C68" s="23" t="s">
        <v>676</v>
      </c>
      <c r="D68" s="45">
        <v>45779</v>
      </c>
      <c r="E68" s="24">
        <v>2205982</v>
      </c>
      <c r="F68" s="23" t="s">
        <v>537</v>
      </c>
      <c r="G68" s="24">
        <f t="shared" si="4"/>
        <v>142947.63360000003</v>
      </c>
      <c r="H68" s="24">
        <f t="shared" si="3"/>
        <v>2063034.3663999999</v>
      </c>
      <c r="I68" s="104" t="s">
        <v>538</v>
      </c>
      <c r="K68" s="36"/>
      <c r="L68" s="36"/>
      <c r="M68" s="36"/>
    </row>
    <row r="69" spans="3:13" ht="14.25" customHeight="1" x14ac:dyDescent="0.25">
      <c r="C69" s="106" t="s">
        <v>677</v>
      </c>
      <c r="D69" s="105">
        <v>45779</v>
      </c>
      <c r="E69" s="99">
        <v>1570516</v>
      </c>
      <c r="F69" s="106" t="s">
        <v>537</v>
      </c>
      <c r="G69" s="99">
        <f>+E69*7.48%</f>
        <v>117474.59680000001</v>
      </c>
      <c r="H69" s="99">
        <f t="shared" si="3"/>
        <v>1453041.4032000001</v>
      </c>
      <c r="I69" s="107" t="s">
        <v>657</v>
      </c>
      <c r="K69" s="36"/>
      <c r="L69" s="36"/>
      <c r="M69" s="36"/>
    </row>
    <row r="70" spans="3:13" ht="14.25" customHeight="1" x14ac:dyDescent="0.25">
      <c r="C70" s="23" t="s">
        <v>678</v>
      </c>
      <c r="D70" s="45">
        <v>45779</v>
      </c>
      <c r="E70" s="24">
        <v>1370830</v>
      </c>
      <c r="F70" s="23" t="s">
        <v>537</v>
      </c>
      <c r="G70" s="24">
        <f>+E70*4.98%</f>
        <v>68267.334000000003</v>
      </c>
      <c r="H70" s="24">
        <f t="shared" si="3"/>
        <v>1302562.666</v>
      </c>
      <c r="I70" s="104" t="s">
        <v>538</v>
      </c>
      <c r="K70" s="36"/>
      <c r="L70" s="36"/>
      <c r="M70" s="36"/>
    </row>
    <row r="71" spans="3:13" ht="14.25" customHeight="1" x14ac:dyDescent="0.25">
      <c r="C71" s="23" t="s">
        <v>679</v>
      </c>
      <c r="D71" s="45">
        <v>45786</v>
      </c>
      <c r="E71" s="24">
        <v>22957599</v>
      </c>
      <c r="F71" s="23" t="s">
        <v>537</v>
      </c>
      <c r="G71" s="24">
        <f t="shared" si="4"/>
        <v>1487652.4152000002</v>
      </c>
      <c r="H71" s="24">
        <f t="shared" si="3"/>
        <v>21469946.584800001</v>
      </c>
      <c r="I71" s="104" t="s">
        <v>538</v>
      </c>
      <c r="K71" s="36"/>
      <c r="L71" s="36"/>
      <c r="M71" s="36"/>
    </row>
    <row r="72" spans="3:13" ht="14.25" customHeight="1" x14ac:dyDescent="0.25">
      <c r="C72" s="106" t="s">
        <v>539</v>
      </c>
      <c r="D72" s="105">
        <v>45811</v>
      </c>
      <c r="E72" s="99">
        <v>13443690</v>
      </c>
      <c r="F72" s="106" t="s">
        <v>555</v>
      </c>
      <c r="G72" s="99">
        <f t="shared" si="4"/>
        <v>871151.1120000002</v>
      </c>
      <c r="H72" s="99">
        <f>+E72-G72</f>
        <v>12572538.888</v>
      </c>
      <c r="I72" s="107" t="s">
        <v>657</v>
      </c>
      <c r="K72" s="36"/>
      <c r="L72" s="36"/>
      <c r="M72" s="36"/>
    </row>
    <row r="73" spans="3:13" ht="14.25" customHeight="1" x14ac:dyDescent="0.25">
      <c r="C73" s="106" t="s">
        <v>540</v>
      </c>
      <c r="D73" s="105">
        <v>45811</v>
      </c>
      <c r="E73" s="99">
        <v>11170980</v>
      </c>
      <c r="F73" s="106" t="s">
        <v>555</v>
      </c>
      <c r="G73" s="99">
        <f>+E73*7.48%</f>
        <v>835589.304</v>
      </c>
      <c r="H73" s="99">
        <f t="shared" ref="H73:H88" si="5">+E73-G73</f>
        <v>10335390.696</v>
      </c>
      <c r="I73" s="107" t="s">
        <v>657</v>
      </c>
      <c r="K73" s="36"/>
      <c r="L73" s="36"/>
      <c r="M73" s="36"/>
    </row>
    <row r="74" spans="3:13" ht="14.25" customHeight="1" x14ac:dyDescent="0.25">
      <c r="C74" s="106" t="s">
        <v>541</v>
      </c>
      <c r="D74" s="105">
        <v>45811</v>
      </c>
      <c r="E74" s="99">
        <v>10027760</v>
      </c>
      <c r="F74" s="106" t="s">
        <v>555</v>
      </c>
      <c r="G74" s="99">
        <f t="shared" si="4"/>
        <v>649798.84800000011</v>
      </c>
      <c r="H74" s="99">
        <f t="shared" si="5"/>
        <v>9377961.1520000007</v>
      </c>
      <c r="I74" s="107" t="s">
        <v>657</v>
      </c>
      <c r="K74" s="36"/>
      <c r="L74" s="36"/>
      <c r="M74" s="36"/>
    </row>
    <row r="75" spans="3:13" ht="14.25" customHeight="1" x14ac:dyDescent="0.25">
      <c r="C75" s="106" t="s">
        <v>543</v>
      </c>
      <c r="D75" s="105">
        <v>45811</v>
      </c>
      <c r="E75" s="99">
        <v>7560000</v>
      </c>
      <c r="F75" s="106" t="s">
        <v>555</v>
      </c>
      <c r="G75" s="99">
        <f t="shared" si="4"/>
        <v>489888.00000000006</v>
      </c>
      <c r="H75" s="99">
        <f t="shared" si="5"/>
        <v>7070112</v>
      </c>
      <c r="I75" s="107" t="s">
        <v>657</v>
      </c>
      <c r="K75" s="36"/>
      <c r="L75" s="36"/>
      <c r="M75" s="36"/>
    </row>
    <row r="76" spans="3:13" ht="14.25" customHeight="1" x14ac:dyDescent="0.25">
      <c r="C76" s="106" t="s">
        <v>544</v>
      </c>
      <c r="D76" s="105">
        <v>45811</v>
      </c>
      <c r="E76" s="99">
        <v>6340717</v>
      </c>
      <c r="F76" s="106" t="s">
        <v>555</v>
      </c>
      <c r="G76" s="99">
        <f>+E76*5.48%</f>
        <v>347471.2916</v>
      </c>
      <c r="H76" s="99">
        <f t="shared" si="5"/>
        <v>5993245.7083999999</v>
      </c>
      <c r="I76" s="107" t="s">
        <v>657</v>
      </c>
      <c r="K76" s="36"/>
      <c r="L76" s="36"/>
      <c r="M76" s="36"/>
    </row>
    <row r="77" spans="3:13" ht="14.25" customHeight="1" x14ac:dyDescent="0.25">
      <c r="C77" s="106" t="s">
        <v>545</v>
      </c>
      <c r="D77" s="105">
        <v>45811</v>
      </c>
      <c r="E77" s="99">
        <v>5989288</v>
      </c>
      <c r="F77" s="106" t="s">
        <v>555</v>
      </c>
      <c r="G77" s="99">
        <f>+E77*5.48%</f>
        <v>328212.98240000004</v>
      </c>
      <c r="H77" s="99">
        <f t="shared" si="5"/>
        <v>5661075.0175999999</v>
      </c>
      <c r="I77" s="107" t="s">
        <v>657</v>
      </c>
      <c r="K77" s="36"/>
      <c r="L77" s="36"/>
      <c r="M77" s="36"/>
    </row>
    <row r="78" spans="3:13" ht="14.25" customHeight="1" x14ac:dyDescent="0.25">
      <c r="C78" s="106" t="s">
        <v>546</v>
      </c>
      <c r="D78" s="105">
        <v>45811</v>
      </c>
      <c r="E78" s="99">
        <v>5300000</v>
      </c>
      <c r="F78" s="106" t="s">
        <v>555</v>
      </c>
      <c r="G78" s="99">
        <f>+E78*7.48%</f>
        <v>396440</v>
      </c>
      <c r="H78" s="99">
        <f t="shared" si="5"/>
        <v>4903560</v>
      </c>
      <c r="I78" s="107" t="s">
        <v>657</v>
      </c>
      <c r="K78" s="36"/>
      <c r="L78" s="36"/>
      <c r="M78" s="36"/>
    </row>
    <row r="79" spans="3:13" ht="14.25" customHeight="1" x14ac:dyDescent="0.25">
      <c r="C79" s="106" t="s">
        <v>547</v>
      </c>
      <c r="D79" s="105">
        <v>45811</v>
      </c>
      <c r="E79" s="99">
        <v>4935874</v>
      </c>
      <c r="F79" s="106" t="s">
        <v>555</v>
      </c>
      <c r="G79" s="99">
        <f>+E79*6.48%</f>
        <v>319844.63520000008</v>
      </c>
      <c r="H79" s="99">
        <f t="shared" si="5"/>
        <v>4616029.3647999996</v>
      </c>
      <c r="I79" s="107" t="s">
        <v>657</v>
      </c>
      <c r="K79" s="36"/>
      <c r="L79" s="36"/>
      <c r="M79" s="36"/>
    </row>
    <row r="80" spans="3:13" ht="14.25" customHeight="1" x14ac:dyDescent="0.25">
      <c r="C80" s="106" t="s">
        <v>548</v>
      </c>
      <c r="D80" s="105">
        <v>45811</v>
      </c>
      <c r="E80" s="99">
        <v>4900000</v>
      </c>
      <c r="F80" s="106" t="s">
        <v>555</v>
      </c>
      <c r="G80" s="99">
        <f>+E80*7.48%</f>
        <v>366520</v>
      </c>
      <c r="H80" s="99">
        <f t="shared" si="5"/>
        <v>4533480</v>
      </c>
      <c r="I80" s="107" t="s">
        <v>657</v>
      </c>
      <c r="K80" s="36"/>
      <c r="L80" s="36"/>
      <c r="M80" s="36"/>
    </row>
    <row r="81" spans="3:13" ht="14.25" customHeight="1" x14ac:dyDescent="0.25">
      <c r="C81" s="106" t="s">
        <v>549</v>
      </c>
      <c r="D81" s="105">
        <v>45811</v>
      </c>
      <c r="E81" s="99">
        <v>4598175</v>
      </c>
      <c r="F81" s="106" t="s">
        <v>555</v>
      </c>
      <c r="G81" s="99">
        <f t="shared" si="4"/>
        <v>297961.74000000005</v>
      </c>
      <c r="H81" s="99">
        <f t="shared" si="5"/>
        <v>4300213.26</v>
      </c>
      <c r="I81" s="107" t="s">
        <v>657</v>
      </c>
      <c r="K81" s="36"/>
      <c r="L81" s="36"/>
      <c r="M81" s="36"/>
    </row>
    <row r="82" spans="3:13" ht="14.25" customHeight="1" x14ac:dyDescent="0.25">
      <c r="C82" s="106" t="s">
        <v>550</v>
      </c>
      <c r="D82" s="105">
        <v>45811</v>
      </c>
      <c r="E82" s="99">
        <v>3992859</v>
      </c>
      <c r="F82" s="106" t="s">
        <v>555</v>
      </c>
      <c r="G82" s="99">
        <f>+E82*4.98%</f>
        <v>198844.37820000001</v>
      </c>
      <c r="H82" s="99">
        <f t="shared" si="5"/>
        <v>3794014.6217999998</v>
      </c>
      <c r="I82" s="107" t="s">
        <v>657</v>
      </c>
      <c r="K82" s="36"/>
      <c r="L82" s="36"/>
      <c r="M82" s="36"/>
    </row>
    <row r="83" spans="3:13" ht="14.25" customHeight="1" x14ac:dyDescent="0.25">
      <c r="C83" s="106" t="s">
        <v>551</v>
      </c>
      <c r="D83" s="105">
        <v>45811</v>
      </c>
      <c r="E83" s="99">
        <v>3992859</v>
      </c>
      <c r="F83" s="106" t="s">
        <v>555</v>
      </c>
      <c r="G83" s="99">
        <f t="shared" si="4"/>
        <v>258737.26320000004</v>
      </c>
      <c r="H83" s="99">
        <f t="shared" si="5"/>
        <v>3734121.7368000001</v>
      </c>
      <c r="I83" s="107" t="s">
        <v>657</v>
      </c>
      <c r="K83" s="36"/>
      <c r="L83" s="36"/>
      <c r="M83" s="36"/>
    </row>
    <row r="84" spans="3:13" ht="14.25" customHeight="1" x14ac:dyDescent="0.25">
      <c r="C84" s="106" t="s">
        <v>552</v>
      </c>
      <c r="D84" s="105">
        <v>45811</v>
      </c>
      <c r="E84" s="99">
        <v>2062534</v>
      </c>
      <c r="F84" s="106" t="s">
        <v>555</v>
      </c>
      <c r="G84" s="99">
        <f>+E84*7.48%</f>
        <v>154277.54320000001</v>
      </c>
      <c r="H84" s="99">
        <f t="shared" si="5"/>
        <v>1908256.4568</v>
      </c>
      <c r="I84" s="107" t="s">
        <v>657</v>
      </c>
      <c r="K84" s="36"/>
      <c r="L84" s="36"/>
      <c r="M84" s="36"/>
    </row>
    <row r="85" spans="3:13" ht="14.25" customHeight="1" x14ac:dyDescent="0.25">
      <c r="C85" s="106" t="s">
        <v>553</v>
      </c>
      <c r="D85" s="105">
        <v>45811</v>
      </c>
      <c r="E85" s="99">
        <v>1645000</v>
      </c>
      <c r="F85" s="106" t="s">
        <v>555</v>
      </c>
      <c r="G85" s="99">
        <f>+E85*4.98%</f>
        <v>81921</v>
      </c>
      <c r="H85" s="99">
        <f t="shared" si="5"/>
        <v>1563079</v>
      </c>
      <c r="I85" s="107" t="s">
        <v>657</v>
      </c>
      <c r="K85" s="36"/>
      <c r="L85" s="36"/>
      <c r="M85" s="36"/>
    </row>
    <row r="86" spans="3:13" ht="14.25" customHeight="1" x14ac:dyDescent="0.25">
      <c r="C86" s="106" t="s">
        <v>554</v>
      </c>
      <c r="D86" s="105">
        <v>45811</v>
      </c>
      <c r="E86" s="99">
        <v>1250000</v>
      </c>
      <c r="F86" s="106" t="s">
        <v>555</v>
      </c>
      <c r="G86" s="99">
        <f t="shared" si="4"/>
        <v>81000.000000000015</v>
      </c>
      <c r="H86" s="99">
        <f t="shared" si="5"/>
        <v>1169000</v>
      </c>
      <c r="I86" s="107" t="s">
        <v>657</v>
      </c>
      <c r="K86" s="36"/>
      <c r="L86" s="36"/>
      <c r="M86" s="36"/>
    </row>
    <row r="87" spans="3:13" ht="14.25" customHeight="1" x14ac:dyDescent="0.25">
      <c r="C87" s="106" t="s">
        <v>655</v>
      </c>
      <c r="D87" s="105">
        <v>45817</v>
      </c>
      <c r="E87" s="99">
        <v>31087467</v>
      </c>
      <c r="F87" s="166" t="s">
        <v>555</v>
      </c>
      <c r="G87" s="167">
        <f t="shared" si="4"/>
        <v>2014467.8616000004</v>
      </c>
      <c r="H87" s="167">
        <f t="shared" si="5"/>
        <v>29072999.1384</v>
      </c>
      <c r="I87" s="107" t="s">
        <v>657</v>
      </c>
      <c r="K87" s="36"/>
      <c r="L87" s="36"/>
      <c r="M87" s="36"/>
    </row>
    <row r="88" spans="3:13" ht="14.25" customHeight="1" x14ac:dyDescent="0.25">
      <c r="C88" s="1"/>
      <c r="D88" s="117"/>
      <c r="E88" s="17">
        <v>8090055</v>
      </c>
      <c r="F88" s="126" t="s">
        <v>656</v>
      </c>
      <c r="G88" s="119">
        <f t="shared" si="4"/>
        <v>524235.56400000007</v>
      </c>
      <c r="H88" s="119">
        <f t="shared" si="5"/>
        <v>7565819.4359999998</v>
      </c>
      <c r="I88" s="118" t="s">
        <v>529</v>
      </c>
      <c r="K88" s="36"/>
      <c r="L88" s="36"/>
      <c r="M88" s="36"/>
    </row>
    <row r="89" spans="3:13" x14ac:dyDescent="0.25">
      <c r="C89" s="162" t="s">
        <v>30</v>
      </c>
      <c r="D89" s="163"/>
      <c r="E89" s="103">
        <f>SUM(E5:E88)</f>
        <v>657175429</v>
      </c>
      <c r="F89" s="103"/>
      <c r="G89" s="103">
        <f>SUM(G5:G88)</f>
        <v>41110232.661400013</v>
      </c>
      <c r="H89" s="103">
        <f>SUM(H5:H88)</f>
        <v>616065196.33859992</v>
      </c>
      <c r="I89" s="20"/>
    </row>
    <row r="90" spans="3:13" ht="14.25" customHeight="1" x14ac:dyDescent="0.25">
      <c r="C90" s="56" t="s">
        <v>542</v>
      </c>
      <c r="D90" s="133">
        <v>45811</v>
      </c>
      <c r="E90" s="87">
        <v>8090055</v>
      </c>
      <c r="F90" s="56" t="s">
        <v>555</v>
      </c>
      <c r="G90" s="87">
        <f>+E90*6.48%</f>
        <v>524235.56400000007</v>
      </c>
      <c r="H90" s="87">
        <f>+E90-G90</f>
        <v>7565819.4359999998</v>
      </c>
      <c r="I90" s="134" t="s">
        <v>654</v>
      </c>
      <c r="K90" s="36"/>
      <c r="L90" s="36"/>
      <c r="M90" s="36"/>
    </row>
    <row r="91" spans="3:13" x14ac:dyDescent="0.25">
      <c r="I91" s="20" t="s">
        <v>530</v>
      </c>
      <c r="J91" s="127">
        <f>+H89-J92</f>
        <v>608499376.90259993</v>
      </c>
    </row>
    <row r="92" spans="3:13" x14ac:dyDescent="0.25">
      <c r="D92" s="5"/>
      <c r="E92" s="5"/>
      <c r="F92" s="5"/>
      <c r="I92" s="20" t="s">
        <v>644</v>
      </c>
      <c r="J92" s="31">
        <f>+SUMIF(I62:I88,"PTE",H62:H88)</f>
        <v>7565819.4359999998</v>
      </c>
    </row>
    <row r="95" spans="3:13" x14ac:dyDescent="0.25">
      <c r="C95" s="137" t="s">
        <v>31</v>
      </c>
      <c r="D95" s="138"/>
      <c r="E95" s="138"/>
      <c r="F95" s="138"/>
      <c r="G95" s="138"/>
      <c r="H95" s="139"/>
    </row>
    <row r="96" spans="3:13" x14ac:dyDescent="0.25">
      <c r="C96" s="2" t="s">
        <v>13</v>
      </c>
      <c r="D96" s="2" t="s">
        <v>14</v>
      </c>
      <c r="E96" s="4" t="s">
        <v>15</v>
      </c>
      <c r="F96" s="2" t="s">
        <v>32</v>
      </c>
      <c r="G96" s="141" t="s">
        <v>39</v>
      </c>
      <c r="H96" s="141"/>
      <c r="I96" s="2" t="s">
        <v>110</v>
      </c>
    </row>
    <row r="97" spans="3:9" x14ac:dyDescent="0.25">
      <c r="C97" s="96" t="s">
        <v>170</v>
      </c>
      <c r="D97" s="97">
        <v>45580</v>
      </c>
      <c r="E97" s="15">
        <v>37579345.753399998</v>
      </c>
      <c r="F97" s="96" t="s">
        <v>145</v>
      </c>
      <c r="G97" s="160" t="s">
        <v>530</v>
      </c>
      <c r="H97" s="160"/>
      <c r="I97" s="97">
        <v>45737</v>
      </c>
    </row>
    <row r="98" spans="3:9" x14ac:dyDescent="0.25">
      <c r="C98" s="96" t="s">
        <v>171</v>
      </c>
      <c r="D98" s="97">
        <v>45603</v>
      </c>
      <c r="E98" s="15">
        <v>47250657</v>
      </c>
      <c r="F98" s="96" t="s">
        <v>167</v>
      </c>
      <c r="G98" s="160" t="s">
        <v>530</v>
      </c>
      <c r="H98" s="160"/>
      <c r="I98" s="97">
        <v>45772</v>
      </c>
    </row>
    <row r="99" spans="3:9" x14ac:dyDescent="0.25">
      <c r="C99" s="110" t="s">
        <v>172</v>
      </c>
      <c r="D99" s="111">
        <v>45628</v>
      </c>
      <c r="E99" s="112">
        <v>52726101</v>
      </c>
      <c r="F99" s="110" t="s">
        <v>168</v>
      </c>
      <c r="G99" s="161" t="s">
        <v>531</v>
      </c>
      <c r="H99" s="161"/>
      <c r="I99" s="110"/>
    </row>
    <row r="100" spans="3:9" x14ac:dyDescent="0.25">
      <c r="C100" s="96" t="s">
        <v>209</v>
      </c>
      <c r="D100" s="97">
        <v>45656</v>
      </c>
      <c r="E100" s="15">
        <f>12542493-272354</f>
        <v>12270139</v>
      </c>
      <c r="F100" s="96" t="s">
        <v>169</v>
      </c>
      <c r="G100" s="160" t="s">
        <v>530</v>
      </c>
      <c r="H100" s="160"/>
      <c r="I100" s="97">
        <v>45800</v>
      </c>
    </row>
    <row r="101" spans="3:9" x14ac:dyDescent="0.25">
      <c r="C101" s="96" t="s">
        <v>501</v>
      </c>
      <c r="D101" s="97">
        <v>45744</v>
      </c>
      <c r="E101" s="15">
        <v>30576771.376800001</v>
      </c>
      <c r="F101" s="96" t="s">
        <v>169</v>
      </c>
      <c r="G101" s="160" t="s">
        <v>530</v>
      </c>
      <c r="H101" s="160"/>
      <c r="I101" s="97">
        <v>45800</v>
      </c>
    </row>
    <row r="102" spans="3:9" x14ac:dyDescent="0.25">
      <c r="C102" s="96" t="s">
        <v>502</v>
      </c>
      <c r="D102" s="97">
        <v>45744</v>
      </c>
      <c r="E102" s="15">
        <v>8858302</v>
      </c>
      <c r="F102" s="96" t="s">
        <v>503</v>
      </c>
      <c r="G102" s="160" t="s">
        <v>530</v>
      </c>
      <c r="H102" s="160"/>
      <c r="I102" s="97">
        <v>45800</v>
      </c>
    </row>
    <row r="103" spans="3:9" x14ac:dyDescent="0.25">
      <c r="C103" s="96" t="s">
        <v>506</v>
      </c>
      <c r="D103" s="97">
        <v>45744</v>
      </c>
      <c r="E103" s="15">
        <v>24068779</v>
      </c>
      <c r="F103" s="96" t="s">
        <v>503</v>
      </c>
      <c r="G103" s="160" t="s">
        <v>530</v>
      </c>
      <c r="H103" s="160"/>
      <c r="I103" s="96"/>
    </row>
    <row r="104" spans="3:9" x14ac:dyDescent="0.25">
      <c r="C104" s="96" t="s">
        <v>505</v>
      </c>
      <c r="D104" s="97">
        <v>45744</v>
      </c>
      <c r="E104" s="15">
        <v>26704297</v>
      </c>
      <c r="F104" s="96" t="s">
        <v>504</v>
      </c>
      <c r="G104" s="160" t="s">
        <v>530</v>
      </c>
      <c r="H104" s="160"/>
      <c r="I104" s="96"/>
    </row>
    <row r="105" spans="3:9" x14ac:dyDescent="0.25">
      <c r="C105" s="96" t="s">
        <v>532</v>
      </c>
      <c r="D105" s="97">
        <v>45776</v>
      </c>
      <c r="E105" s="15">
        <v>42925323</v>
      </c>
      <c r="F105" s="96" t="s">
        <v>533</v>
      </c>
      <c r="G105" s="160" t="s">
        <v>530</v>
      </c>
      <c r="H105" s="160"/>
      <c r="I105" s="96"/>
    </row>
    <row r="106" spans="3:9" x14ac:dyDescent="0.25">
      <c r="C106" s="110" t="s">
        <v>535</v>
      </c>
      <c r="D106" s="111">
        <v>45798</v>
      </c>
      <c r="E106" s="112">
        <v>45704801</v>
      </c>
      <c r="F106" s="110" t="s">
        <v>534</v>
      </c>
      <c r="G106" s="161" t="s">
        <v>531</v>
      </c>
      <c r="H106" s="161"/>
      <c r="I106" s="110"/>
    </row>
    <row r="107" spans="3:9" x14ac:dyDescent="0.25">
      <c r="C107" s="1"/>
      <c r="D107" s="6"/>
      <c r="E107" s="7">
        <v>39110136</v>
      </c>
      <c r="F107" s="1" t="s">
        <v>556</v>
      </c>
      <c r="G107" s="135" t="s">
        <v>557</v>
      </c>
      <c r="H107" s="135"/>
      <c r="I107" s="1"/>
    </row>
    <row r="108" spans="3:9" x14ac:dyDescent="0.25">
      <c r="C108" s="1"/>
      <c r="D108" s="6"/>
      <c r="E108" s="7"/>
      <c r="F108" s="1"/>
      <c r="G108" s="135"/>
      <c r="H108" s="135"/>
      <c r="I108" s="1"/>
    </row>
    <row r="109" spans="3:9" x14ac:dyDescent="0.25">
      <c r="C109" s="1"/>
      <c r="D109" s="6"/>
      <c r="E109" s="7"/>
      <c r="F109" s="1"/>
      <c r="G109" s="135"/>
      <c r="H109" s="135"/>
      <c r="I109" s="1"/>
    </row>
    <row r="110" spans="3:9" x14ac:dyDescent="0.25">
      <c r="C110" s="1"/>
      <c r="D110" s="6"/>
      <c r="E110" s="7"/>
      <c r="F110" s="1"/>
      <c r="G110" s="135"/>
      <c r="H110" s="135"/>
      <c r="I110" s="1"/>
    </row>
    <row r="111" spans="3:9" hidden="1" x14ac:dyDescent="0.25">
      <c r="D111" s="90" t="s">
        <v>30</v>
      </c>
      <c r="E111" s="91">
        <f>SUM(E97:E110)</f>
        <v>367774652.13020003</v>
      </c>
    </row>
    <row r="112" spans="3:9" x14ac:dyDescent="0.25">
      <c r="D112" s="92" t="s">
        <v>210</v>
      </c>
      <c r="E112" s="93">
        <f>+E99+E106+E107+E108</f>
        <v>137541038</v>
      </c>
    </row>
    <row r="115" spans="3:10" x14ac:dyDescent="0.25">
      <c r="C115" s="164" t="s">
        <v>528</v>
      </c>
      <c r="D115" s="164"/>
    </row>
    <row r="116" spans="3:10" x14ac:dyDescent="0.25">
      <c r="C116" s="1" t="s">
        <v>536</v>
      </c>
      <c r="D116" s="7">
        <v>21517734</v>
      </c>
      <c r="F116" s="169" t="s">
        <v>660</v>
      </c>
      <c r="G116" s="169"/>
      <c r="I116" s="1" t="s">
        <v>645</v>
      </c>
      <c r="J116" s="7">
        <v>10820240.992021598</v>
      </c>
    </row>
    <row r="117" spans="3:10" x14ac:dyDescent="0.25">
      <c r="C117" s="1" t="s">
        <v>558</v>
      </c>
      <c r="D117" s="7">
        <v>35717000</v>
      </c>
      <c r="E117" s="5">
        <v>52726103</v>
      </c>
      <c r="F117" s="1" t="str">
        <f>+F99</f>
        <v>SERVICIO MES DE OCTUBRE</v>
      </c>
      <c r="G117" s="170">
        <f>+E99</f>
        <v>52726101</v>
      </c>
      <c r="I117" s="1" t="s">
        <v>646</v>
      </c>
      <c r="J117" s="128">
        <v>3478191.698082</v>
      </c>
    </row>
    <row r="118" spans="3:10" x14ac:dyDescent="0.25">
      <c r="C118" s="1" t="s">
        <v>559</v>
      </c>
      <c r="D118" s="7">
        <v>13644911</v>
      </c>
      <c r="E118" s="5">
        <v>45704800</v>
      </c>
      <c r="F118" s="1" t="str">
        <f>+F106</f>
        <v>SERVICIO MES DE MARZO</v>
      </c>
      <c r="G118" s="170">
        <f>+E106</f>
        <v>45704801</v>
      </c>
      <c r="I118" s="1" t="s">
        <v>647</v>
      </c>
      <c r="J118" s="7">
        <v>31856876.502000004</v>
      </c>
    </row>
    <row r="119" spans="3:10" x14ac:dyDescent="0.25">
      <c r="C119" s="100" t="s">
        <v>30</v>
      </c>
      <c r="D119" s="101">
        <f>SUM(D116:D118)</f>
        <v>70879645</v>
      </c>
      <c r="E119" s="5">
        <v>31999786</v>
      </c>
      <c r="F119" s="1" t="str">
        <f>+F107</f>
        <v>SERVICIO MES DE ABRIL</v>
      </c>
      <c r="G119" s="170">
        <f>+E107</f>
        <v>39110136</v>
      </c>
      <c r="I119" s="1" t="s">
        <v>652</v>
      </c>
      <c r="J119" s="7">
        <v>2896079.682</v>
      </c>
    </row>
    <row r="120" spans="3:10" x14ac:dyDescent="0.25">
      <c r="E120" s="5">
        <f>SUM(E117:E119)</f>
        <v>130430689</v>
      </c>
      <c r="F120" s="171" t="s">
        <v>30</v>
      </c>
      <c r="G120" s="171">
        <f>SUM(G117:G119)</f>
        <v>137541038</v>
      </c>
      <c r="I120" s="1" t="s">
        <v>649</v>
      </c>
      <c r="J120" s="7">
        <v>21625949</v>
      </c>
    </row>
    <row r="121" spans="3:10" ht="45" x14ac:dyDescent="0.25">
      <c r="E121" s="31">
        <f>+E120-E122</f>
        <v>46565716</v>
      </c>
      <c r="F121" s="7" t="s">
        <v>658</v>
      </c>
      <c r="G121" s="7">
        <v>53676065</v>
      </c>
      <c r="I121" s="129" t="s">
        <v>648</v>
      </c>
      <c r="J121" s="7">
        <v>505575</v>
      </c>
    </row>
    <row r="122" spans="3:10" x14ac:dyDescent="0.25">
      <c r="E122" s="168">
        <v>83864973</v>
      </c>
      <c r="F122" s="172" t="s">
        <v>680</v>
      </c>
      <c r="G122" s="173">
        <f>+G120-G121</f>
        <v>83864973</v>
      </c>
      <c r="I122" s="131" t="s">
        <v>653</v>
      </c>
      <c r="J122" s="132">
        <v>71182912.874103606</v>
      </c>
    </row>
    <row r="123" spans="3:10" x14ac:dyDescent="0.25">
      <c r="F123" s="7" t="s">
        <v>659</v>
      </c>
      <c r="G123" s="7">
        <v>41932486</v>
      </c>
      <c r="J123" s="5"/>
    </row>
    <row r="124" spans="3:10" x14ac:dyDescent="0.25">
      <c r="F124" s="171" t="s">
        <v>644</v>
      </c>
      <c r="G124" s="171">
        <f>+G122-G123</f>
        <v>41932487</v>
      </c>
      <c r="I124" t="s">
        <v>661</v>
      </c>
      <c r="J124" s="5">
        <v>16871213</v>
      </c>
    </row>
    <row r="125" spans="3:10" x14ac:dyDescent="0.25">
      <c r="I125" t="s">
        <v>662</v>
      </c>
      <c r="J125" s="5">
        <f>+J122-J124</f>
        <v>54311699.874103606</v>
      </c>
    </row>
    <row r="127" spans="3:10" x14ac:dyDescent="0.25">
      <c r="E127" s="31">
        <f>+E121-18000000</f>
        <v>28565716</v>
      </c>
      <c r="I127" t="s">
        <v>663</v>
      </c>
      <c r="J127" s="31">
        <f>+J125-G121</f>
        <v>635634.87410360575</v>
      </c>
    </row>
  </sheetData>
  <mergeCells count="20">
    <mergeCell ref="F116:G116"/>
    <mergeCell ref="C115:D115"/>
    <mergeCell ref="G103:H103"/>
    <mergeCell ref="G104:H104"/>
    <mergeCell ref="G110:H110"/>
    <mergeCell ref="G105:H105"/>
    <mergeCell ref="G106:H106"/>
    <mergeCell ref="G107:H107"/>
    <mergeCell ref="G108:H108"/>
    <mergeCell ref="G109:H109"/>
    <mergeCell ref="C89:D89"/>
    <mergeCell ref="C3:H3"/>
    <mergeCell ref="C95:H95"/>
    <mergeCell ref="G96:H96"/>
    <mergeCell ref="G97:H97"/>
    <mergeCell ref="G98:H98"/>
    <mergeCell ref="G99:H99"/>
    <mergeCell ref="G100:H100"/>
    <mergeCell ref="G101:H101"/>
    <mergeCell ref="G102:H102"/>
  </mergeCells>
  <conditionalFormatting sqref="C5:C34">
    <cfRule type="duplicateValues" dxfId="1" priority="11"/>
  </conditionalFormatting>
  <conditionalFormatting sqref="C35:C88 C90">
    <cfRule type="duplicateValues" dxfId="0" priority="14"/>
  </conditionalFormatting>
  <pageMargins left="0.7" right="0.7" top="0.75" bottom="0.75" header="0.3" footer="0.3"/>
  <pageSetup scale="7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F9A2-2602-42A7-BED9-86CB4C19F48F}">
  <dimension ref="E4:L16"/>
  <sheetViews>
    <sheetView topLeftCell="A4" workbookViewId="0">
      <selection activeCell="K7" sqref="K7:L16"/>
    </sheetView>
  </sheetViews>
  <sheetFormatPr baseColWidth="10" defaultRowHeight="15" x14ac:dyDescent="0.25"/>
  <cols>
    <col min="6" max="6" width="16.85546875" bestFit="1" customWidth="1"/>
    <col min="11" max="11" width="30.7109375" customWidth="1"/>
    <col min="12" max="12" width="16.28515625" bestFit="1" customWidth="1"/>
  </cols>
  <sheetData>
    <row r="4" spans="5:12" x14ac:dyDescent="0.25">
      <c r="E4" s="165" t="s">
        <v>650</v>
      </c>
      <c r="F4" s="165"/>
    </row>
    <row r="5" spans="5:12" x14ac:dyDescent="0.25">
      <c r="E5" s="1" t="s">
        <v>641</v>
      </c>
      <c r="F5" s="7">
        <f>+'2023'!F74</f>
        <v>699115588</v>
      </c>
    </row>
    <row r="6" spans="5:12" x14ac:dyDescent="0.25">
      <c r="E6" s="1" t="s">
        <v>642</v>
      </c>
      <c r="F6" s="7">
        <f>+'2024'!H135</f>
        <v>1397445283.1027999</v>
      </c>
      <c r="L6" s="5"/>
    </row>
    <row r="7" spans="5:12" x14ac:dyDescent="0.25">
      <c r="E7" s="1" t="s">
        <v>643</v>
      </c>
      <c r="F7" s="7">
        <f>+'2025'!J91</f>
        <v>608499376.90259993</v>
      </c>
      <c r="K7" s="1" t="s">
        <v>645</v>
      </c>
      <c r="L7" s="7">
        <f>+F8*4/1000</f>
        <v>10820240.992021598</v>
      </c>
    </row>
    <row r="8" spans="5:12" x14ac:dyDescent="0.25">
      <c r="E8" s="108" t="s">
        <v>30</v>
      </c>
      <c r="F8" s="109">
        <f>SUM(F5:F7)</f>
        <v>2705060248.0053997</v>
      </c>
      <c r="K8" s="1" t="s">
        <v>646</v>
      </c>
      <c r="L8" s="128">
        <f>+F10*0.1201%</f>
        <v>3478191.698082</v>
      </c>
    </row>
    <row r="9" spans="5:12" x14ac:dyDescent="0.25">
      <c r="K9" s="1" t="s">
        <v>647</v>
      </c>
      <c r="L9" s="7">
        <f>+F10*1.1%</f>
        <v>31856876.502000004</v>
      </c>
    </row>
    <row r="10" spans="5:12" x14ac:dyDescent="0.25">
      <c r="E10" s="108" t="s">
        <v>651</v>
      </c>
      <c r="F10" s="130">
        <f>+'2023'!D74+'2024'!E135+'2025'!E89</f>
        <v>2896079682</v>
      </c>
      <c r="K10" s="1" t="s">
        <v>652</v>
      </c>
      <c r="L10" s="7">
        <f>+F10*0.001</f>
        <v>2896079.682</v>
      </c>
    </row>
    <row r="11" spans="5:12" ht="29.25" customHeight="1" x14ac:dyDescent="0.25">
      <c r="K11" s="1" t="s">
        <v>649</v>
      </c>
      <c r="L11" s="7">
        <v>21625949</v>
      </c>
    </row>
    <row r="12" spans="5:12" ht="34.5" customHeight="1" x14ac:dyDescent="0.25">
      <c r="K12" s="129" t="s">
        <v>648</v>
      </c>
      <c r="L12" s="7">
        <v>505575</v>
      </c>
    </row>
    <row r="13" spans="5:12" x14ac:dyDescent="0.25">
      <c r="K13" s="131" t="s">
        <v>653</v>
      </c>
      <c r="L13" s="132">
        <f>SUM(L7:L12)</f>
        <v>71182912.874103606</v>
      </c>
    </row>
    <row r="14" spans="5:12" x14ac:dyDescent="0.25">
      <c r="L14" s="5"/>
    </row>
    <row r="15" spans="5:12" x14ac:dyDescent="0.25">
      <c r="K15" t="s">
        <v>661</v>
      </c>
      <c r="L15" s="5">
        <f>13366281+3504932</f>
        <v>16871213</v>
      </c>
    </row>
    <row r="16" spans="5:12" x14ac:dyDescent="0.25">
      <c r="K16" t="s">
        <v>662</v>
      </c>
      <c r="L16" s="5">
        <f>+L13-L15</f>
        <v>54311699.874103606</v>
      </c>
    </row>
  </sheetData>
  <mergeCells count="1"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2023</vt:lpstr>
      <vt:lpstr>2024</vt:lpstr>
      <vt:lpstr>Datos</vt:lpstr>
      <vt:lpstr>CARROS</vt:lpstr>
      <vt:lpstr>2025</vt:lpstr>
      <vt:lpstr>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Auxiliar Contable Transuperior</cp:lastModifiedBy>
  <cp:lastPrinted>2024-03-26T17:23:37Z</cp:lastPrinted>
  <dcterms:created xsi:type="dcterms:W3CDTF">2024-03-22T17:49:37Z</dcterms:created>
  <dcterms:modified xsi:type="dcterms:W3CDTF">2025-08-11T21:29:10Z</dcterms:modified>
</cp:coreProperties>
</file>